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0730" windowHeight="10935" activeTab="5"/>
  </bookViews>
  <sheets>
    <sheet name="Guia" sheetId="1" r:id="rId1"/>
    <sheet name="AUXILIAR COZINHA" sheetId="5" r:id="rId2"/>
    <sheet name="COZINHEIRO" sheetId="3" r:id="rId3"/>
    <sheet name="UNIFORME" sheetId="6" r:id="rId4"/>
    <sheet name="EPI" sheetId="7" r:id="rId5"/>
    <sheet name="Memória de Cálculo" sheetId="2" r:id="rId6"/>
  </sheets>
  <externalReferences>
    <externalReference r:id="rId7"/>
    <externalReference r:id="rId8"/>
  </externalReferences>
  <definedNames>
    <definedName name="_xlnm.Print_Area" localSheetId="1">'AUXILIAR COZINHA'!$A$1:$D$107</definedName>
    <definedName name="_xlnm.Print_Area" localSheetId="2">COZINHEIRO!$A$1:$D$107</definedName>
    <definedName name="_xlnm.Print_Area" localSheetId="4">EPI!$A$1:$H$26</definedName>
    <definedName name="_xlnm.Print_Area" localSheetId="0">Guia!$A$1:$K$36</definedName>
    <definedName name="_xlnm.Print_Area" localSheetId="5">'Memória de Cálculo'!$B$2:$D$27</definedName>
    <definedName name="_xlnm.Print_Area" localSheetId="3">UNIFORME!$A$1:$D$13</definedName>
  </definedNames>
  <calcPr calcId="125725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1"/>
  <c r="M33" l="1"/>
  <c r="M34"/>
  <c r="H24" i="7" l="1"/>
  <c r="H18"/>
  <c r="H19"/>
  <c r="H20"/>
  <c r="H21"/>
  <c r="H13"/>
  <c r="D82" i="5" s="1"/>
  <c r="F23" i="7" l="1"/>
  <c r="H23" s="1"/>
  <c r="H22"/>
  <c r="F22"/>
  <c r="F21"/>
  <c r="D82" i="3" s="1"/>
  <c r="F20" i="7"/>
  <c r="F19"/>
  <c r="F18"/>
  <c r="H17"/>
  <c r="F17"/>
  <c r="H12"/>
  <c r="F12"/>
  <c r="F11"/>
  <c r="H11" s="1"/>
  <c r="H10"/>
  <c r="F10"/>
  <c r="F9"/>
  <c r="H9" s="1"/>
  <c r="H8"/>
  <c r="F8"/>
  <c r="F7"/>
  <c r="H7" s="1"/>
  <c r="H6"/>
  <c r="F6"/>
  <c r="F5"/>
  <c r="H5" s="1"/>
  <c r="D11" i="6" l="1"/>
  <c r="D12"/>
  <c r="D10"/>
  <c r="D13" s="1"/>
  <c r="D79" i="3" s="1"/>
  <c r="D3" i="6"/>
  <c r="D5"/>
  <c r="D4" l="1"/>
  <c r="D6" s="1"/>
  <c r="D79" i="5" s="1"/>
  <c r="C50" i="3" l="1"/>
  <c r="D50" s="1"/>
  <c r="C74" i="5" l="1"/>
  <c r="C71"/>
  <c r="C71" i="3" l="1"/>
  <c r="C70"/>
  <c r="C51"/>
  <c r="D12"/>
  <c r="C105" s="1"/>
  <c r="C70" i="5"/>
  <c r="C59"/>
  <c r="C51"/>
  <c r="D51" s="1"/>
  <c r="C50"/>
  <c r="D50" s="1"/>
  <c r="D15"/>
  <c r="D12"/>
  <c r="C105" s="1"/>
  <c r="C24" i="1" l="1"/>
  <c r="G33" l="1"/>
  <c r="D16" i="3"/>
  <c r="D23" s="1"/>
  <c r="D16" i="5"/>
  <c r="D23" l="1"/>
  <c r="H33" i="1"/>
  <c r="C74" i="3"/>
  <c r="C59"/>
  <c r="C49"/>
  <c r="D18"/>
  <c r="D17"/>
  <c r="D15"/>
  <c r="D18" i="5" l="1"/>
  <c r="D17"/>
  <c r="C90" l="1"/>
  <c r="D83"/>
  <c r="D101" s="1"/>
  <c r="C75"/>
  <c r="C49"/>
  <c r="D49" s="1"/>
  <c r="C48"/>
  <c r="D48" s="1"/>
  <c r="C46"/>
  <c r="C63" s="1"/>
  <c r="D27"/>
  <c r="C25"/>
  <c r="D25" s="1"/>
  <c r="C24"/>
  <c r="D24" s="1"/>
  <c r="D19"/>
  <c r="A12"/>
  <c r="D11"/>
  <c r="A11"/>
  <c r="D10"/>
  <c r="A10"/>
  <c r="A9"/>
  <c r="D7"/>
  <c r="A7"/>
  <c r="A6"/>
  <c r="D5"/>
  <c r="A5"/>
  <c r="A4"/>
  <c r="A3"/>
  <c r="D54" l="1"/>
  <c r="D26"/>
  <c r="D30" s="1"/>
  <c r="D62" l="1"/>
  <c r="D63" s="1"/>
  <c r="D59"/>
  <c r="D60" s="1"/>
  <c r="D35"/>
  <c r="D42" s="1"/>
  <c r="D34"/>
  <c r="D71"/>
  <c r="D70"/>
  <c r="D97"/>
  <c r="D74"/>
  <c r="D72"/>
  <c r="D38" l="1"/>
  <c r="D36"/>
  <c r="D39"/>
  <c r="D40"/>
  <c r="D43"/>
  <c r="D44"/>
  <c r="D41"/>
  <c r="D64"/>
  <c r="D45"/>
  <c r="D75"/>
  <c r="D100" s="1"/>
  <c r="D46" l="1"/>
  <c r="D55" s="1"/>
  <c r="D65"/>
  <c r="D99" s="1"/>
  <c r="D87" l="1"/>
  <c r="D88" s="1"/>
  <c r="D98"/>
  <c r="D102" s="1"/>
  <c r="C89" l="1"/>
  <c r="D90" l="1"/>
  <c r="D92"/>
  <c r="D93" l="1"/>
  <c r="D103" s="1"/>
  <c r="D104" s="1"/>
  <c r="I33" i="1" s="1"/>
  <c r="K33" s="1"/>
  <c r="K35" s="1"/>
  <c r="D105" i="5" l="1"/>
  <c r="D106" s="1"/>
  <c r="C90" i="3"/>
  <c r="D51" l="1"/>
  <c r="D49"/>
  <c r="C48"/>
  <c r="C46" l="1"/>
  <c r="C63" s="1"/>
  <c r="C25"/>
  <c r="D25" s="1"/>
  <c r="C24" l="1"/>
  <c r="D48" l="1"/>
  <c r="D54" s="1"/>
  <c r="G34" i="1"/>
  <c r="D19" i="3"/>
  <c r="C75"/>
  <c r="D27"/>
  <c r="A12"/>
  <c r="D11"/>
  <c r="A11"/>
  <c r="D10"/>
  <c r="A10"/>
  <c r="A9"/>
  <c r="D7"/>
  <c r="A7"/>
  <c r="A6"/>
  <c r="D5"/>
  <c r="A5"/>
  <c r="A4"/>
  <c r="A3"/>
  <c r="H34" i="1"/>
  <c r="D24" i="3" l="1"/>
  <c r="D26" l="1"/>
  <c r="D30" s="1"/>
  <c r="D97" l="1"/>
  <c r="D59"/>
  <c r="D60" s="1"/>
  <c r="D62"/>
  <c r="D63" s="1"/>
  <c r="D34"/>
  <c r="D64" s="1"/>
  <c r="D35"/>
  <c r="D74"/>
  <c r="D72"/>
  <c r="D71"/>
  <c r="D70"/>
  <c r="D38" l="1"/>
  <c r="D39"/>
  <c r="D40"/>
  <c r="D44"/>
  <c r="D42"/>
  <c r="D45"/>
  <c r="D43"/>
  <c r="D41"/>
  <c r="D36"/>
  <c r="D75"/>
  <c r="D100" s="1"/>
  <c r="D46" l="1"/>
  <c r="D55" s="1"/>
  <c r="D98" s="1"/>
  <c r="D65"/>
  <c r="D99" s="1"/>
  <c r="L35" i="1" l="1"/>
  <c r="M35"/>
  <c r="D83" i="3" l="1"/>
  <c r="D87" l="1"/>
  <c r="D88" s="1"/>
  <c r="D101"/>
  <c r="D102" s="1"/>
  <c r="C89" l="1"/>
  <c r="D92" l="1"/>
  <c r="D90"/>
  <c r="D93" l="1"/>
  <c r="D103" l="1"/>
  <c r="D104" s="1"/>
  <c r="D105" s="1"/>
  <c r="D106" s="1"/>
  <c r="I34" i="1" l="1"/>
  <c r="K34" s="1"/>
  <c r="P34" l="1"/>
  <c r="N34"/>
  <c r="Q34" s="1"/>
  <c r="N35" l="1"/>
  <c r="N36" s="1"/>
  <c r="K36"/>
  <c r="Q35"/>
</calcChain>
</file>

<file path=xl/comments1.xml><?xml version="1.0" encoding="utf-8"?>
<comments xmlns="http://schemas.openxmlformats.org/spreadsheetml/2006/main">
  <authors>
    <author>Fauze</author>
  </authors>
  <commentList>
    <comment ref="E32" authorId="0">
      <text>
        <r>
          <rPr>
            <sz val="9"/>
            <color indexed="81"/>
            <rFont val="Tahoma"/>
            <family val="2"/>
          </rPr>
          <t xml:space="preserve">S para sim ou em branco para não.
</t>
        </r>
      </text>
    </comment>
    <comment ref="F32" authorId="0">
      <text>
        <r>
          <rPr>
            <b/>
            <sz val="9"/>
            <color indexed="81"/>
            <rFont val="Tahoma"/>
            <family val="2"/>
          </rPr>
          <t>S para sim ou em branco para não.</t>
        </r>
      </text>
    </comment>
  </commentList>
</comments>
</file>

<file path=xl/sharedStrings.xml><?xml version="1.0" encoding="utf-8"?>
<sst xmlns="http://schemas.openxmlformats.org/spreadsheetml/2006/main" count="462" uniqueCount="226">
  <si>
    <t>Dados do Processo Licitatório</t>
  </si>
  <si>
    <t>Nº do Processo:</t>
  </si>
  <si>
    <t xml:space="preserve">Licitação Nº </t>
  </si>
  <si>
    <t xml:space="preserve">Dia </t>
  </si>
  <si>
    <t>Discriminação dos Serviços (dados referentes à contratação)</t>
  </si>
  <si>
    <t>A - Data de apresentação da proposta (dia/mês/ano)</t>
  </si>
  <si>
    <t>B - Município/UF</t>
  </si>
  <si>
    <t>Lavras/MG</t>
  </si>
  <si>
    <t>C - Ano Acordo, Convenção ou Sentença Normativa em Dissídio Coletivo</t>
  </si>
  <si>
    <t>Identificação do Serviço</t>
  </si>
  <si>
    <t>Tipo de Serviço</t>
  </si>
  <si>
    <t>Apoio</t>
  </si>
  <si>
    <t>Unidade de Medida</t>
  </si>
  <si>
    <t>Posto</t>
  </si>
  <si>
    <t>LAVRAS</t>
  </si>
  <si>
    <r>
      <t>SALÁRIO MÍNIMO</t>
    </r>
    <r>
      <rPr>
        <sz val="12"/>
        <rFont val="Arial"/>
        <family val="2"/>
      </rPr>
      <t>:</t>
    </r>
  </si>
  <si>
    <r>
      <t>Ano da "</t>
    </r>
    <r>
      <rPr>
        <b/>
        <sz val="12"/>
        <rFont val="Arial"/>
        <family val="2"/>
      </rPr>
      <t>CCT</t>
    </r>
    <r>
      <rPr>
        <sz val="12"/>
        <rFont val="Arial"/>
        <family val="2"/>
      </rPr>
      <t>":</t>
    </r>
  </si>
  <si>
    <t>Data base da "categoria":</t>
  </si>
  <si>
    <t>POSTOS DE TRABALHO</t>
  </si>
  <si>
    <t>SAL. BASE</t>
  </si>
  <si>
    <t>ADIC. PER.</t>
  </si>
  <si>
    <t>ADIC. INS.</t>
  </si>
  <si>
    <t>T. ADICIONAL</t>
  </si>
  <si>
    <t>T. REMUN.</t>
  </si>
  <si>
    <t>CUSTO FINAL</t>
  </si>
  <si>
    <t>POSTOS LICITADOS</t>
  </si>
  <si>
    <t>CUSTO TOTAL MENSAL</t>
  </si>
  <si>
    <t>POSTOS OCUPADOS</t>
  </si>
  <si>
    <t>POSTOS  VAGOS</t>
  </si>
  <si>
    <t>CUSTO TOTAL DOS POSTOS OCUPADOS</t>
  </si>
  <si>
    <t>FALTAS</t>
  </si>
  <si>
    <t>VR. DESCONTO</t>
  </si>
  <si>
    <t xml:space="preserve">TOTAL A PAGAR </t>
  </si>
  <si>
    <t>N</t>
  </si>
  <si>
    <t>TOTAL</t>
  </si>
  <si>
    <t xml:space="preserve"> TOTAL ANUAL</t>
  </si>
  <si>
    <t>D - Nº de meses de execução contratual</t>
  </si>
  <si>
    <t>Elemento</t>
  </si>
  <si>
    <t>Salário mínimo</t>
  </si>
  <si>
    <t>Tarifa transporte</t>
  </si>
  <si>
    <t>Convenção Coletiva</t>
  </si>
  <si>
    <t>Fundamento/Referência</t>
  </si>
  <si>
    <t>Ticket alimentação</t>
  </si>
  <si>
    <t>PLANILHA DE PREÇO E FORMAÇÃO DE CUSTO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</si>
  <si>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</si>
  <si>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</si>
  <si>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</si>
  <si>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</si>
  <si>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</si>
  <si>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 xml:space="preserve">MÓDULO 1: COMPOSIÇÃO DA REMUNERAÇÃO </t>
  </si>
  <si>
    <t>Composição da Remuneração</t>
  </si>
  <si>
    <t>Valor (R$)</t>
  </si>
  <si>
    <t>A</t>
  </si>
  <si>
    <t>Salário 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</si>
  <si>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</si>
  <si>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</si>
  <si>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</si>
  <si>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</si>
  <si>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</si>
  <si>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</si>
  <si>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</si>
  <si>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F</t>
  </si>
  <si>
    <t>G</t>
  </si>
  <si>
    <t>H</t>
  </si>
  <si>
    <t xml:space="preserve">Outros (especificar): </t>
  </si>
  <si>
    <t>Transporte</t>
  </si>
  <si>
    <t>4.1</t>
  </si>
  <si>
    <t>%</t>
  </si>
  <si>
    <t>INSS</t>
  </si>
  <si>
    <t>INCRA</t>
  </si>
  <si>
    <t>Salário Educação</t>
  </si>
  <si>
    <t>FGTS</t>
  </si>
  <si>
    <t>SEBRAE</t>
  </si>
  <si>
    <t>Afastamento maternidade</t>
  </si>
  <si>
    <t>Provisão para Rescisão</t>
  </si>
  <si>
    <t>Ausência por doença</t>
  </si>
  <si>
    <t>Ausências legais</t>
  </si>
  <si>
    <t>Tributos</t>
  </si>
  <si>
    <t>Lucro</t>
  </si>
  <si>
    <t>Adicional de hora noturna reduzida</t>
  </si>
  <si>
    <t>Adicional de Hora Extra no feriado trabalhado</t>
  </si>
  <si>
    <t>MÓDULO 2: ENCARGOS E BENEFÍCIOS ANUAIS, MENSAIS E DIÁRIOS</t>
  </si>
  <si>
    <t>2.1</t>
  </si>
  <si>
    <t>13º (Décimo Terceiro) Salário, férias e adicional de férias</t>
  </si>
  <si>
    <t>SAT</t>
  </si>
  <si>
    <t>SESC ou SESI</t>
  </si>
  <si>
    <t>SENAI - SENAC</t>
  </si>
  <si>
    <t>13º salário</t>
  </si>
  <si>
    <t>Férias e adicional de férias</t>
  </si>
  <si>
    <t xml:space="preserve">SAT = Grau de risco de acidente </t>
  </si>
  <si>
    <t>2.2</t>
  </si>
  <si>
    <t>GPS, FGTS E OUTRAS CONTRIBUIÇÕES</t>
  </si>
  <si>
    <t>2.3</t>
  </si>
  <si>
    <t>BENEFÍCIOS MENSAIS E DIÁRIOS</t>
  </si>
  <si>
    <t>Auxílio-refeição/alimentação</t>
  </si>
  <si>
    <t>Auxílio Creche</t>
  </si>
  <si>
    <t>Auxílio Funeral</t>
  </si>
  <si>
    <t>Auxílio funeral</t>
  </si>
  <si>
    <t>TOTAL MÓDULO 2</t>
  </si>
  <si>
    <t>TOTAL MÓDULO 1</t>
  </si>
  <si>
    <t>MÓDULO 3: PROVISÃO PARA RESCISÃO</t>
  </si>
  <si>
    <t>Aviso-prévio indenizado</t>
  </si>
  <si>
    <t>Incidência do FGTS sobre aviso-prévio indenizado</t>
  </si>
  <si>
    <t>Multa sobre FGTS e contribuições sociais sobre o aviso-prévio indenizado</t>
  </si>
  <si>
    <t>Aviso-prévio trabalhado</t>
  </si>
  <si>
    <t>Incidência dos Encargos do Submódulo 2.2 sobre o aviso prévio trabalhados</t>
  </si>
  <si>
    <t>Multa sobre FGTS e contribuição social sobre o aviso-prévio trabalhado</t>
  </si>
  <si>
    <t>TOTAL MÓDULO 3</t>
  </si>
  <si>
    <t>MÓDULO 4: CUSTO DE REPOSIÇÃO DO PROFISSIONAL AUSENTE</t>
  </si>
  <si>
    <t>Submódulo 4.1 - Ausências legais</t>
  </si>
  <si>
    <t>Ausências Legais</t>
  </si>
  <si>
    <t>Licença-paternidade</t>
  </si>
  <si>
    <t>Ausência por acidente de trabalho</t>
  </si>
  <si>
    <t>Afastamento Maternidade</t>
  </si>
  <si>
    <t>TOTAL MÓDULO 4</t>
  </si>
  <si>
    <t>Regime de tributação</t>
  </si>
  <si>
    <t>4.1-B</t>
  </si>
  <si>
    <t>ITEM</t>
  </si>
  <si>
    <t>Auxílio transporte</t>
  </si>
  <si>
    <t>Jornada de trabalho</t>
  </si>
  <si>
    <t>Licença-Paternidade</t>
  </si>
  <si>
    <t>4.1-C</t>
  </si>
  <si>
    <t>2.3-B</t>
  </si>
  <si>
    <t>2.3-D</t>
  </si>
  <si>
    <t>2.3-E</t>
  </si>
  <si>
    <t>2.2-C</t>
  </si>
  <si>
    <t>2.3-A</t>
  </si>
  <si>
    <t>2.3-F</t>
  </si>
  <si>
    <t>3-A</t>
  </si>
  <si>
    <t>4.1-D</t>
  </si>
  <si>
    <t>4.1-E</t>
  </si>
  <si>
    <t>MÓDULO 5: INSUMOS DIVERSOS</t>
  </si>
  <si>
    <t>Uniformes</t>
  </si>
  <si>
    <t>Materiais</t>
  </si>
  <si>
    <t>Equipamentos</t>
  </si>
  <si>
    <t xml:space="preserve"> </t>
  </si>
  <si>
    <t>TOTAL MÓDULO 5</t>
  </si>
  <si>
    <t>MÓDULO 6 - CUSTOS INDIRETOS, TRIBUTOS E LUCRO</t>
  </si>
  <si>
    <t>Custos Indiretos, tributos e lucro</t>
  </si>
  <si>
    <t>Insumos diversos</t>
  </si>
  <si>
    <t>Custos indiretos</t>
  </si>
  <si>
    <t>Tributos federais (PIS/COFINS)</t>
  </si>
  <si>
    <t>C.1</t>
  </si>
  <si>
    <t>C.2</t>
  </si>
  <si>
    <t>Tributos estaduais</t>
  </si>
  <si>
    <t>Tributos municipais</t>
  </si>
  <si>
    <t>Tributos (base de cálculo)</t>
  </si>
  <si>
    <t>TOTAL MÓDULO 6</t>
  </si>
  <si>
    <t>MÃO DE OBRA VINCULADA À EXECUÇÃO CONTRATUAL (VALOR POR EMPREGADO)</t>
  </si>
  <si>
    <t>Resumo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</si>
  <si>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</si>
  <si>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</si>
  <si>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</si>
  <si>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</si>
  <si>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</si>
  <si>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(A+B+C+D+E)</t>
  </si>
  <si>
    <t>Módulo 6 - Custos indiretos, tributos e lucro</t>
  </si>
  <si>
    <t>VALOR TOTAL POR EMPREGADO</t>
  </si>
  <si>
    <t>CUSTO TOTAL DO POSTO</t>
  </si>
  <si>
    <t>CUSTO GLOBAL DO POSTO (12 MESES)</t>
  </si>
  <si>
    <t>2.1-B</t>
  </si>
  <si>
    <t>3-C</t>
  </si>
  <si>
    <t>6-A</t>
  </si>
  <si>
    <t>6-B</t>
  </si>
  <si>
    <t>6-C</t>
  </si>
  <si>
    <r>
      <rPr>
        <b/>
        <sz val="12"/>
        <rFont val="Arial"/>
        <family val="2"/>
      </rPr>
      <t>CONVENÇÃO COLETIVA DE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TRABALHO</t>
    </r>
  </si>
  <si>
    <t>JORNADA DE TRABALHO</t>
  </si>
  <si>
    <t xml:space="preserve">Adotou-se a jornada de 44 horas semanais, correspondente a 220 horas mensais (44h x 5 semanas). </t>
  </si>
  <si>
    <t>4.1-A</t>
  </si>
  <si>
    <t>44/semanais</t>
  </si>
  <si>
    <t>AUXILIAR DE COZINHA</t>
  </si>
  <si>
    <t>COZINHEIRO</t>
  </si>
  <si>
    <t>S</t>
  </si>
  <si>
    <t>"ASSISTÊNCIA ODONTOLÓGICA" - Cláusula 16ª</t>
  </si>
  <si>
    <t>"SEGURO DE VIDA EM GRUPO" - Cláusula 17ª</t>
  </si>
  <si>
    <t>Seguro em grupo</t>
  </si>
  <si>
    <t>Apuração da base de cálculo dos tributos [(Mód.1 + Mód. 2+ Mód.3+ Mód. 4.+Mód.5+Custos Indiretos+Lucro)/Fator 0,8575)]. ICMS na  localidade de prestação de serviço é de 3%.</t>
  </si>
  <si>
    <t>"REAJUSTE SALARIAL"</t>
  </si>
  <si>
    <r>
      <t>VALE TRANSPORTE</t>
    </r>
    <r>
      <rPr>
        <sz val="12"/>
        <rFont val="Arial"/>
        <family val="2"/>
      </rPr>
      <t>: (Cláusula 15ª CCT)</t>
    </r>
  </si>
  <si>
    <t>Foi considerado o valor pago ao susbstituto durante as férias (1/12 da remuneração) acrescidas do terço constitucional.</t>
  </si>
  <si>
    <t>Decreto nº 8.948, de 29 de dezembro de 2016, da Presidência da República, alterando o valor do salário mínimo para R$ 937,00 (novecentos e trinta e sete reais) a partir de 1º de janeiro de 2017.</t>
  </si>
  <si>
    <t>Decreto nº 13.761, de 28 de dezembro de 2016, da Prefeitura Municipal de Lavras, reajustando a tarifa do transporte coletivo urbano do Município de Lavras para R$ 3,30 (três reais e trinta centavos) a partir de 1º de janeiro de 2017.</t>
  </si>
  <si>
    <t>Assistência Odontológica</t>
  </si>
  <si>
    <t>2.3-C</t>
  </si>
  <si>
    <t>Cartão de Saúde, Seguro de Vida e Auxílio Funeral</t>
  </si>
  <si>
    <t>A multa é prevista apenas para um período completo, independente do número de avisos indenizados ocorridos durante a execução do contrato. Portanto, a multa está contemplada sobre o aviso prévio trabalhado de 100% dos funcionários.</t>
  </si>
  <si>
    <t>Salário base</t>
  </si>
  <si>
    <t>AUXÍLIO ALIMENTAÇÃO</t>
  </si>
  <si>
    <t>POSTO DE TRABALHO</t>
  </si>
  <si>
    <t>Auxiliar de cozinha</t>
  </si>
  <si>
    <t>Descrição</t>
  </si>
  <si>
    <t>Quantidade estimada anual</t>
  </si>
  <si>
    <t>Camiseta branca de malha de algodão (33% de algodão e 67% de poliester), tipo polo, com bolso.</t>
  </si>
  <si>
    <t>Calça branca, tecido brim, com zíper e bolsos laterais</t>
  </si>
  <si>
    <t>Avental branco em brim fino com presponto em cor diferente do avental, sem bolso</t>
  </si>
  <si>
    <t>Cozinheiro</t>
  </si>
  <si>
    <t>Camiseta branca de malha de algodão (33% de algodão e 67% de poliester), tipo polo, com bolso</t>
  </si>
  <si>
    <t>Calça branca, tecido brim, com zíper e bolsos laterais, anti-chama</t>
  </si>
  <si>
    <t>Chapéu de cozinheiro ou “toque blanche”, cor branca, confeccionado em oxford, com ajuste em velcro</t>
  </si>
  <si>
    <t>R$ UNIT</t>
  </si>
  <si>
    <t>R$ TOTAL</t>
  </si>
  <si>
    <t>PLANILHA DE CUSTO DE EPI = R$/Homem/Mês</t>
  </si>
  <si>
    <t>POSTO  - AUXILIAR DE COZINHA</t>
  </si>
  <si>
    <t>Itens</t>
  </si>
  <si>
    <t>Marca</t>
  </si>
  <si>
    <t>Modelo</t>
  </si>
  <si>
    <t>Preço unitário</t>
  </si>
  <si>
    <t>Valor anual</t>
  </si>
  <si>
    <t>Durabilidade</t>
  </si>
  <si>
    <t>Valor mensal</t>
  </si>
  <si>
    <t>Avental de PVC</t>
  </si>
  <si>
    <t>Bota Borracha de PVC</t>
  </si>
  <si>
    <t>Luva de segurança de malha de aço</t>
  </si>
  <si>
    <t>Luva de procedimento látex (caixa)</t>
  </si>
  <si>
    <t>Óculos de proteção</t>
  </si>
  <si>
    <t>Protetor auricular</t>
  </si>
  <si>
    <t>Touca cirúrgica descartável</t>
  </si>
  <si>
    <t>Touca em rede</t>
  </si>
  <si>
    <t>POSTO  - COZINHEIRO</t>
  </si>
  <si>
    <t>Luva térmica "cano longo" para altas temperaturas</t>
  </si>
  <si>
    <t>OBS: O quantitativo de EPI's foram definidos para o período de 12 meses.</t>
  </si>
  <si>
    <t>Outros (espeficar) - EPI's</t>
  </si>
  <si>
    <t>5-A e C</t>
  </si>
  <si>
    <t>Uniformes e EPI's</t>
  </si>
  <si>
    <t>ANEXO IV - Planilha referencial</t>
  </si>
  <si>
    <t>Quantidade estimada por ano</t>
  </si>
</sst>
</file>

<file path=xl/styles.xml><?xml version="1.0" encoding="utf-8"?>
<styleSheet xmlns="http://schemas.openxmlformats.org/spreadsheetml/2006/main">
  <numFmts count="8">
    <numFmt numFmtId="44" formatCode="_-&quot;R$&quot;* #,##0.00_-;\-&quot;R$&quot;* #,##0.00_-;_-&quot;R$&quot;* &quot;-&quot;??_-;_-@_-"/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_(&quot;R$ &quot;* #,##0.00_);_(&quot;R$ &quot;* \(#,##0.00\);_(&quot;R$ &quot;* &quot;-&quot;??_);_(@_)"/>
    <numFmt numFmtId="167" formatCode="&quot;R$&quot;\ #,##0.00"/>
    <numFmt numFmtId="168" formatCode="&quot;R$&quot;#,##0.00"/>
    <numFmt numFmtId="169" formatCode="0.0%"/>
    <numFmt numFmtId="170" formatCode="_(* #,##0.00_);_(* \(#,##0.00\);_(* &quot;-&quot;??_);_(@_)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b/>
      <sz val="14"/>
      <color rgb="FFFF0000"/>
      <name val="Arial"/>
      <family val="2"/>
    </font>
    <font>
      <b/>
      <i/>
      <sz val="12"/>
      <name val="Arial"/>
      <family val="2"/>
    </font>
    <font>
      <sz val="14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0"/>
      <name val="Arial"/>
      <family val="2"/>
    </font>
    <font>
      <b/>
      <sz val="14"/>
      <color theme="0"/>
      <name val="Arial"/>
      <family val="2"/>
    </font>
    <font>
      <i/>
      <sz val="11"/>
      <color theme="1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u/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sz val="10.5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</cellStyleXfs>
  <cellXfs count="241">
    <xf numFmtId="0" fontId="0" fillId="0" borderId="0" xfId="0"/>
    <xf numFmtId="0" fontId="0" fillId="0" borderId="0" xfId="0" applyFill="1"/>
    <xf numFmtId="0" fontId="6" fillId="0" borderId="1" xfId="0" applyFont="1" applyFill="1" applyBorder="1" applyAlignment="1">
      <alignment horizontal="center"/>
    </xf>
    <xf numFmtId="14" fontId="6" fillId="0" borderId="1" xfId="0" applyNumberFormat="1" applyFont="1" applyFill="1" applyBorder="1" applyAlignment="1">
      <alignment horizontal="center"/>
    </xf>
    <xf numFmtId="49" fontId="5" fillId="0" borderId="0" xfId="3" applyNumberFormat="1" applyFont="1" applyFill="1" applyAlignment="1">
      <alignment vertical="center"/>
    </xf>
    <xf numFmtId="0" fontId="6" fillId="0" borderId="0" xfId="0" applyFont="1" applyFill="1"/>
    <xf numFmtId="49" fontId="5" fillId="0" borderId="0" xfId="3" applyNumberFormat="1" applyFont="1" applyFill="1" applyBorder="1" applyAlignment="1">
      <alignment horizontal="left" vertical="center"/>
    </xf>
    <xf numFmtId="0" fontId="6" fillId="0" borderId="0" xfId="0" applyFont="1" applyFill="1" applyBorder="1"/>
    <xf numFmtId="0" fontId="5" fillId="0" borderId="0" xfId="3" applyFont="1" applyFill="1" applyAlignment="1">
      <alignment vertical="center"/>
    </xf>
    <xf numFmtId="0" fontId="4" fillId="0" borderId="1" xfId="3" applyFont="1" applyFill="1" applyBorder="1" applyAlignment="1">
      <alignment horizontal="center" vertical="center"/>
    </xf>
    <xf numFmtId="0" fontId="4" fillId="0" borderId="4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vertical="center"/>
    </xf>
    <xf numFmtId="166" fontId="5" fillId="0" borderId="4" xfId="4" applyFont="1" applyFill="1" applyBorder="1" applyAlignment="1">
      <alignment vertical="center"/>
    </xf>
    <xf numFmtId="166" fontId="5" fillId="0" borderId="0" xfId="4" applyFont="1" applyFill="1" applyBorder="1" applyAlignment="1">
      <alignment vertical="center"/>
    </xf>
    <xf numFmtId="0" fontId="5" fillId="0" borderId="0" xfId="3" applyFont="1" applyFill="1" applyBorder="1" applyAlignment="1">
      <alignment horizontal="center" vertical="center"/>
    </xf>
    <xf numFmtId="164" fontId="5" fillId="0" borderId="0" xfId="3" applyNumberFormat="1" applyFont="1" applyFill="1" applyAlignment="1">
      <alignment vertical="center"/>
    </xf>
    <xf numFmtId="0" fontId="5" fillId="0" borderId="1" xfId="3" applyFont="1" applyFill="1" applyBorder="1" applyAlignment="1">
      <alignment vertical="center"/>
    </xf>
    <xf numFmtId="0" fontId="13" fillId="0" borderId="0" xfId="3" applyFont="1" applyFill="1" applyAlignment="1">
      <alignment vertical="center"/>
    </xf>
    <xf numFmtId="44" fontId="9" fillId="0" borderId="5" xfId="1" applyFont="1" applyFill="1" applyBorder="1" applyAlignment="1">
      <alignment vertical="center"/>
    </xf>
    <xf numFmtId="0" fontId="10" fillId="0" borderId="0" xfId="3" applyFont="1" applyFill="1" applyAlignment="1">
      <alignment vertical="center"/>
    </xf>
    <xf numFmtId="0" fontId="11" fillId="0" borderId="0" xfId="0" applyFont="1" applyFill="1"/>
    <xf numFmtId="44" fontId="14" fillId="0" borderId="0" xfId="1" applyFont="1" applyFill="1"/>
    <xf numFmtId="166" fontId="5" fillId="0" borderId="1" xfId="4" applyFont="1" applyFill="1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left"/>
    </xf>
    <xf numFmtId="167" fontId="8" fillId="0" borderId="0" xfId="0" applyNumberFormat="1" applyFont="1"/>
    <xf numFmtId="0" fontId="8" fillId="0" borderId="1" xfId="0" applyFont="1" applyBorder="1"/>
    <xf numFmtId="0" fontId="8" fillId="0" borderId="6" xfId="0" applyFont="1" applyBorder="1"/>
    <xf numFmtId="0" fontId="8" fillId="0" borderId="22" xfId="0" applyFont="1" applyBorder="1"/>
    <xf numFmtId="168" fontId="8" fillId="0" borderId="0" xfId="0" applyNumberFormat="1" applyFont="1"/>
    <xf numFmtId="0" fontId="8" fillId="0" borderId="0" xfId="0" applyFont="1" applyAlignment="1">
      <alignment horizontal="center"/>
    </xf>
    <xf numFmtId="14" fontId="8" fillId="0" borderId="18" xfId="0" applyNumberFormat="1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4" xfId="0" applyFont="1" applyBorder="1" applyAlignment="1">
      <alignment horizontal="left" vertical="center"/>
    </xf>
    <xf numFmtId="0" fontId="8" fillId="0" borderId="18" xfId="0" applyFont="1" applyFill="1" applyBorder="1" applyAlignment="1">
      <alignment horizontal="center" wrapText="1"/>
    </xf>
    <xf numFmtId="0" fontId="8" fillId="0" borderId="22" xfId="0" applyFont="1" applyBorder="1" applyAlignment="1">
      <alignment horizontal="left"/>
    </xf>
    <xf numFmtId="167" fontId="8" fillId="0" borderId="18" xfId="0" applyNumberFormat="1" applyFont="1" applyFill="1" applyBorder="1" applyAlignment="1">
      <alignment horizontal="right"/>
    </xf>
    <xf numFmtId="0" fontId="8" fillId="0" borderId="18" xfId="0" applyFont="1" applyFill="1" applyBorder="1" applyAlignment="1">
      <alignment horizontal="right"/>
    </xf>
    <xf numFmtId="0" fontId="8" fillId="0" borderId="23" xfId="0" applyFont="1" applyBorder="1" applyAlignment="1">
      <alignment horizontal="left"/>
    </xf>
    <xf numFmtId="14" fontId="8" fillId="0" borderId="20" xfId="0" applyNumberFormat="1" applyFont="1" applyFill="1" applyBorder="1" applyAlignment="1">
      <alignment horizontal="right"/>
    </xf>
    <xf numFmtId="0" fontId="17" fillId="0" borderId="5" xfId="0" applyFont="1" applyBorder="1" applyAlignment="1">
      <alignment horizontal="left"/>
    </xf>
    <xf numFmtId="0" fontId="17" fillId="0" borderId="5" xfId="0" applyFont="1" applyBorder="1" applyAlignment="1">
      <alignment horizontal="center"/>
    </xf>
    <xf numFmtId="0" fontId="8" fillId="0" borderId="21" xfId="0" applyFont="1" applyBorder="1" applyAlignment="1">
      <alignment horizontal="left"/>
    </xf>
    <xf numFmtId="0" fontId="8" fillId="0" borderId="27" xfId="0" applyFont="1" applyBorder="1" applyAlignment="1"/>
    <xf numFmtId="0" fontId="8" fillId="0" borderId="6" xfId="0" applyFont="1" applyBorder="1" applyAlignment="1"/>
    <xf numFmtId="167" fontId="8" fillId="0" borderId="18" xfId="0" applyNumberFormat="1" applyFont="1" applyFill="1" applyBorder="1"/>
    <xf numFmtId="0" fontId="8" fillId="0" borderId="2" xfId="0" applyFont="1" applyBorder="1" applyAlignment="1"/>
    <xf numFmtId="10" fontId="8" fillId="0" borderId="1" xfId="2" applyNumberFormat="1" applyFont="1" applyBorder="1" applyAlignment="1">
      <alignment horizontal="center"/>
    </xf>
    <xf numFmtId="167" fontId="8" fillId="0" borderId="19" xfId="0" applyNumberFormat="1" applyFont="1" applyBorder="1"/>
    <xf numFmtId="0" fontId="8" fillId="0" borderId="1" xfId="0" applyFont="1" applyBorder="1" applyAlignment="1"/>
    <xf numFmtId="0" fontId="8" fillId="0" borderId="28" xfId="0" applyFont="1" applyBorder="1" applyAlignment="1">
      <alignment horizontal="left"/>
    </xf>
    <xf numFmtId="0" fontId="8" fillId="0" borderId="29" xfId="0" applyFont="1" applyBorder="1" applyAlignment="1"/>
    <xf numFmtId="9" fontId="8" fillId="0" borderId="30" xfId="0" applyNumberFormat="1" applyFont="1" applyFill="1" applyBorder="1" applyAlignment="1"/>
    <xf numFmtId="167" fontId="8" fillId="0" borderId="31" xfId="0" applyNumberFormat="1" applyFont="1" applyFill="1" applyBorder="1"/>
    <xf numFmtId="0" fontId="17" fillId="0" borderId="5" xfId="0" applyFont="1" applyBorder="1"/>
    <xf numFmtId="0" fontId="17" fillId="0" borderId="12" xfId="0" applyFont="1" applyBorder="1" applyAlignment="1">
      <alignment horizontal="center"/>
    </xf>
    <xf numFmtId="0" fontId="17" fillId="0" borderId="5" xfId="0" applyFont="1" applyBorder="1" applyAlignment="1"/>
    <xf numFmtId="0" fontId="8" fillId="0" borderId="6" xfId="0" applyFont="1" applyBorder="1" applyAlignment="1">
      <alignment horizontal="left"/>
    </xf>
    <xf numFmtId="168" fontId="8" fillId="0" borderId="6" xfId="0" applyNumberFormat="1" applyFont="1" applyBorder="1" applyAlignment="1">
      <alignment horizontal="right"/>
    </xf>
    <xf numFmtId="0" fontId="8" fillId="0" borderId="1" xfId="0" applyFont="1" applyBorder="1" applyAlignment="1">
      <alignment horizontal="left"/>
    </xf>
    <xf numFmtId="168" fontId="8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horizontal="left"/>
    </xf>
    <xf numFmtId="0" fontId="8" fillId="0" borderId="21" xfId="0" applyFont="1" applyBorder="1"/>
    <xf numFmtId="0" fontId="8" fillId="0" borderId="27" xfId="0" applyFont="1" applyBorder="1" applyAlignment="1">
      <alignment horizontal="left"/>
    </xf>
    <xf numFmtId="167" fontId="8" fillId="0" borderId="6" xfId="0" applyNumberFormat="1" applyFont="1" applyFill="1" applyBorder="1" applyAlignment="1"/>
    <xf numFmtId="0" fontId="8" fillId="0" borderId="15" xfId="0" applyFont="1" applyBorder="1" applyAlignment="1"/>
    <xf numFmtId="10" fontId="8" fillId="0" borderId="32" xfId="0" applyNumberFormat="1" applyFont="1" applyFill="1" applyBorder="1" applyAlignment="1"/>
    <xf numFmtId="10" fontId="8" fillId="0" borderId="1" xfId="0" applyNumberFormat="1" applyFont="1" applyFill="1" applyBorder="1" applyAlignment="1"/>
    <xf numFmtId="0" fontId="8" fillId="3" borderId="13" xfId="0" applyFont="1" applyFill="1" applyBorder="1" applyAlignment="1">
      <alignment horizontal="left"/>
    </xf>
    <xf numFmtId="0" fontId="17" fillId="3" borderId="14" xfId="0" applyFont="1" applyFill="1" applyBorder="1" applyAlignment="1">
      <alignment horizontal="center"/>
    </xf>
    <xf numFmtId="10" fontId="8" fillId="0" borderId="2" xfId="0" applyNumberFormat="1" applyFont="1" applyFill="1" applyBorder="1"/>
    <xf numFmtId="0" fontId="8" fillId="0" borderId="28" xfId="0" applyFont="1" applyBorder="1"/>
    <xf numFmtId="10" fontId="8" fillId="0" borderId="29" xfId="0" applyNumberFormat="1" applyFont="1" applyFill="1" applyBorder="1"/>
    <xf numFmtId="0" fontId="17" fillId="0" borderId="12" xfId="0" applyFont="1" applyBorder="1" applyAlignment="1"/>
    <xf numFmtId="167" fontId="8" fillId="0" borderId="19" xfId="0" applyNumberFormat="1" applyFont="1" applyFill="1" applyBorder="1"/>
    <xf numFmtId="0" fontId="8" fillId="0" borderId="15" xfId="0" applyFont="1" applyFill="1" applyBorder="1" applyAlignment="1"/>
    <xf numFmtId="0" fontId="8" fillId="0" borderId="2" xfId="0" applyFont="1" applyFill="1" applyBorder="1" applyAlignment="1"/>
    <xf numFmtId="10" fontId="8" fillId="0" borderId="1" xfId="0" applyNumberFormat="1" applyFont="1" applyBorder="1" applyAlignment="1"/>
    <xf numFmtId="167" fontId="17" fillId="0" borderId="18" xfId="0" applyNumberFormat="1" applyFont="1" applyFill="1" applyBorder="1"/>
    <xf numFmtId="0" fontId="17" fillId="0" borderId="5" xfId="0" applyFont="1" applyBorder="1" applyAlignment="1">
      <alignment horizontal="left"/>
    </xf>
    <xf numFmtId="169" fontId="8" fillId="0" borderId="1" xfId="2" applyNumberFormat="1" applyFont="1" applyFill="1" applyBorder="1" applyAlignment="1"/>
    <xf numFmtId="169" fontId="8" fillId="0" borderId="6" xfId="0" applyNumberFormat="1" applyFont="1" applyFill="1" applyBorder="1" applyAlignment="1"/>
    <xf numFmtId="0" fontId="8" fillId="0" borderId="30" xfId="0" applyFont="1" applyBorder="1" applyAlignment="1">
      <alignment horizontal="left"/>
    </xf>
    <xf numFmtId="0" fontId="17" fillId="0" borderId="30" xfId="0" applyFont="1" applyBorder="1" applyAlignment="1">
      <alignment horizontal="left"/>
    </xf>
    <xf numFmtId="168" fontId="17" fillId="0" borderId="30" xfId="0" applyNumberFormat="1" applyFont="1" applyBorder="1" applyAlignment="1">
      <alignment horizontal="right"/>
    </xf>
    <xf numFmtId="169" fontId="8" fillId="0" borderId="6" xfId="0" applyNumberFormat="1" applyFont="1" applyBorder="1"/>
    <xf numFmtId="0" fontId="17" fillId="0" borderId="9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168" fontId="17" fillId="0" borderId="11" xfId="0" applyNumberFormat="1" applyFont="1" applyBorder="1" applyAlignment="1">
      <alignment horizontal="right"/>
    </xf>
    <xf numFmtId="168" fontId="8" fillId="0" borderId="18" xfId="0" applyNumberFormat="1" applyFont="1" applyBorder="1" applyAlignment="1">
      <alignment horizontal="right"/>
    </xf>
    <xf numFmtId="10" fontId="17" fillId="0" borderId="6" xfId="2" applyNumberFormat="1" applyFont="1" applyFill="1" applyBorder="1" applyAlignment="1"/>
    <xf numFmtId="0" fontId="17" fillId="0" borderId="8" xfId="0" applyFont="1" applyBorder="1" applyAlignment="1">
      <alignment horizontal="left"/>
    </xf>
    <xf numFmtId="0" fontId="17" fillId="0" borderId="27" xfId="0" applyFont="1" applyBorder="1" applyAlignment="1">
      <alignment horizontal="left"/>
    </xf>
    <xf numFmtId="0" fontId="19" fillId="4" borderId="5" xfId="0" applyFont="1" applyFill="1" applyBorder="1"/>
    <xf numFmtId="167" fontId="19" fillId="4" borderId="5" xfId="0" applyNumberFormat="1" applyFont="1" applyFill="1" applyBorder="1"/>
    <xf numFmtId="10" fontId="8" fillId="0" borderId="30" xfId="0" applyNumberFormat="1" applyFont="1" applyFill="1" applyBorder="1" applyAlignment="1"/>
    <xf numFmtId="0" fontId="8" fillId="0" borderId="0" xfId="0" applyFont="1" applyBorder="1" applyAlignment="1"/>
    <xf numFmtId="0" fontId="8" fillId="0" borderId="0" xfId="0" applyFont="1" applyBorder="1"/>
    <xf numFmtId="0" fontId="8" fillId="0" borderId="30" xfId="0" applyFont="1" applyBorder="1"/>
    <xf numFmtId="0" fontId="8" fillId="0" borderId="30" xfId="0" applyFont="1" applyBorder="1" applyAlignment="1"/>
    <xf numFmtId="9" fontId="8" fillId="0" borderId="1" xfId="0" applyNumberFormat="1" applyFont="1" applyBorder="1" applyAlignment="1"/>
    <xf numFmtId="9" fontId="8" fillId="0" borderId="30" xfId="0" applyNumberFormat="1" applyFont="1" applyBorder="1" applyAlignment="1"/>
    <xf numFmtId="167" fontId="8" fillId="0" borderId="33" xfId="0" applyNumberFormat="1" applyFont="1" applyFill="1" applyBorder="1"/>
    <xf numFmtId="0" fontId="6" fillId="0" borderId="1" xfId="0" applyNumberFormat="1" applyFont="1" applyFill="1" applyBorder="1" applyAlignment="1">
      <alignment horizontal="center"/>
    </xf>
    <xf numFmtId="167" fontId="8" fillId="0" borderId="1" xfId="0" applyNumberFormat="1" applyFont="1" applyFill="1" applyBorder="1"/>
    <xf numFmtId="0" fontId="8" fillId="0" borderId="3" xfId="0" applyFont="1" applyBorder="1"/>
    <xf numFmtId="44" fontId="8" fillId="0" borderId="1" xfId="1" applyFont="1" applyBorder="1" applyAlignment="1"/>
    <xf numFmtId="0" fontId="8" fillId="0" borderId="1" xfId="0" applyFont="1" applyFill="1" applyBorder="1" applyAlignment="1"/>
    <xf numFmtId="0" fontId="8" fillId="0" borderId="34" xfId="0" applyFont="1" applyBorder="1" applyAlignment="1"/>
    <xf numFmtId="167" fontId="17" fillId="0" borderId="19" xfId="0" applyNumberFormat="1" applyFont="1" applyBorder="1"/>
    <xf numFmtId="167" fontId="8" fillId="0" borderId="1" xfId="0" applyNumberFormat="1" applyFont="1" applyBorder="1"/>
    <xf numFmtId="0" fontId="19" fillId="4" borderId="36" xfId="0" applyFont="1" applyFill="1" applyBorder="1"/>
    <xf numFmtId="167" fontId="19" fillId="4" borderId="36" xfId="0" applyNumberFormat="1" applyFont="1" applyFill="1" applyBorder="1"/>
    <xf numFmtId="10" fontId="8" fillId="0" borderId="0" xfId="0" applyNumberFormat="1" applyFont="1"/>
    <xf numFmtId="166" fontId="5" fillId="0" borderId="1" xfId="4" applyFont="1" applyFill="1" applyBorder="1" applyAlignment="1">
      <alignment horizontal="center" vertical="center"/>
    </xf>
    <xf numFmtId="166" fontId="5" fillId="0" borderId="1" xfId="3" applyNumberFormat="1" applyFont="1" applyFill="1" applyBorder="1" applyAlignment="1">
      <alignment vertical="center"/>
    </xf>
    <xf numFmtId="0" fontId="5" fillId="0" borderId="1" xfId="3" applyFont="1" applyFill="1" applyBorder="1" applyAlignment="1">
      <alignment horizontal="center" vertical="center"/>
    </xf>
    <xf numFmtId="0" fontId="17" fillId="3" borderId="14" xfId="0" applyFont="1" applyFill="1" applyBorder="1" applyAlignment="1">
      <alignment horizontal="center"/>
    </xf>
    <xf numFmtId="0" fontId="8" fillId="0" borderId="21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23" xfId="0" applyFont="1" applyBorder="1" applyAlignment="1">
      <alignment horizontal="left"/>
    </xf>
    <xf numFmtId="9" fontId="8" fillId="0" borderId="1" xfId="2" applyNumberFormat="1" applyFont="1" applyBorder="1" applyAlignment="1"/>
    <xf numFmtId="0" fontId="19" fillId="4" borderId="37" xfId="0" applyFont="1" applyFill="1" applyBorder="1" applyAlignment="1"/>
    <xf numFmtId="0" fontId="19" fillId="4" borderId="35" xfId="0" applyFont="1" applyFill="1" applyBorder="1" applyAlignment="1"/>
    <xf numFmtId="0" fontId="0" fillId="0" borderId="0" xfId="0" applyAlignment="1">
      <alignment wrapText="1"/>
    </xf>
    <xf numFmtId="167" fontId="8" fillId="5" borderId="18" xfId="0" applyNumberFormat="1" applyFont="1" applyFill="1" applyBorder="1"/>
    <xf numFmtId="49" fontId="3" fillId="0" borderId="0" xfId="3" applyNumberFormat="1" applyFont="1" applyFill="1" applyBorder="1" applyAlignment="1">
      <alignment horizontal="center" vertical="center" textRotation="90"/>
    </xf>
    <xf numFmtId="0" fontId="2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19" fillId="4" borderId="12" xfId="0" applyFont="1" applyFill="1" applyBorder="1" applyAlignment="1">
      <alignment horizontal="center"/>
    </xf>
    <xf numFmtId="0" fontId="19" fillId="4" borderId="14" xfId="0" applyFont="1" applyFill="1" applyBorder="1" applyAlignment="1">
      <alignment horizontal="center"/>
    </xf>
    <xf numFmtId="0" fontId="19" fillId="4" borderId="35" xfId="0" applyFont="1" applyFill="1" applyBorder="1" applyAlignment="1">
      <alignment horizontal="center"/>
    </xf>
    <xf numFmtId="0" fontId="19" fillId="4" borderId="13" xfId="0" applyFont="1" applyFill="1" applyBorder="1" applyAlignment="1">
      <alignment horizontal="center"/>
    </xf>
    <xf numFmtId="0" fontId="2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2" fontId="8" fillId="0" borderId="1" xfId="0" applyNumberFormat="1" applyFont="1" applyBorder="1"/>
    <xf numFmtId="2" fontId="8" fillId="0" borderId="30" xfId="0" applyNumberFormat="1" applyFont="1" applyBorder="1"/>
    <xf numFmtId="0" fontId="19" fillId="4" borderId="1" xfId="0" applyFont="1" applyFill="1" applyBorder="1" applyAlignment="1">
      <alignment horizontal="center"/>
    </xf>
    <xf numFmtId="44" fontId="19" fillId="4" borderId="1" xfId="1" applyFont="1" applyFill="1" applyBorder="1" applyAlignment="1">
      <alignment horizontal="center"/>
    </xf>
    <xf numFmtId="0" fontId="22" fillId="0" borderId="0" xfId="5" applyFont="1" applyFill="1" applyBorder="1" applyAlignment="1">
      <alignment horizontal="center" vertical="center" wrapText="1"/>
    </xf>
    <xf numFmtId="0" fontId="22" fillId="0" borderId="30" xfId="5" applyFont="1" applyFill="1" applyBorder="1" applyAlignment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18" fillId="0" borderId="1" xfId="0" applyFont="1" applyFill="1" applyBorder="1"/>
    <xf numFmtId="0" fontId="23" fillId="0" borderId="1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2" fontId="10" fillId="0" borderId="1" xfId="5" applyNumberFormat="1" applyFont="1" applyFill="1" applyBorder="1" applyAlignment="1">
      <alignment horizontal="center" vertical="center" wrapText="1"/>
    </xf>
    <xf numFmtId="2" fontId="2" fillId="0" borderId="1" xfId="5" applyNumberFormat="1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vertical="center" wrapText="1"/>
    </xf>
    <xf numFmtId="0" fontId="23" fillId="0" borderId="0" xfId="5" applyFont="1" applyFill="1" applyBorder="1" applyAlignment="1">
      <alignment horizontal="center" vertical="center" wrapText="1"/>
    </xf>
    <xf numFmtId="39" fontId="22" fillId="0" borderId="1" xfId="6" applyNumberFormat="1" applyFont="1" applyFill="1" applyBorder="1" applyAlignment="1">
      <alignment horizontal="center" vertical="center" wrapText="1"/>
    </xf>
    <xf numFmtId="1" fontId="4" fillId="2" borderId="1" xfId="3" applyNumberFormat="1" applyFont="1" applyFill="1" applyBorder="1" applyAlignment="1" applyProtection="1">
      <alignment horizontal="center" vertical="center" wrapText="1"/>
    </xf>
    <xf numFmtId="0" fontId="4" fillId="0" borderId="1" xfId="3" applyFont="1" applyFill="1" applyBorder="1" applyAlignment="1" applyProtection="1">
      <alignment horizontal="center" vertical="center" wrapText="1"/>
    </xf>
    <xf numFmtId="0" fontId="4" fillId="0" borderId="1" xfId="3" applyFont="1" applyFill="1" applyBorder="1" applyAlignment="1" applyProtection="1">
      <alignment horizontal="center" vertical="center"/>
    </xf>
    <xf numFmtId="0" fontId="5" fillId="2" borderId="1" xfId="3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44" fontId="8" fillId="0" borderId="1" xfId="1" applyFont="1" applyFill="1" applyBorder="1"/>
    <xf numFmtId="0" fontId="10" fillId="0" borderId="1" xfId="3" applyFont="1" applyFill="1" applyBorder="1" applyAlignment="1">
      <alignment horizontal="center" vertical="center"/>
    </xf>
    <xf numFmtId="0" fontId="11" fillId="0" borderId="1" xfId="0" applyFont="1" applyFill="1" applyBorder="1"/>
    <xf numFmtId="166" fontId="9" fillId="0" borderId="30" xfId="3" applyNumberFormat="1" applyFont="1" applyFill="1" applyBorder="1" applyAlignment="1">
      <alignment vertical="center"/>
    </xf>
    <xf numFmtId="0" fontId="11" fillId="0" borderId="2" xfId="0" applyFont="1" applyFill="1" applyBorder="1"/>
    <xf numFmtId="165" fontId="8" fillId="0" borderId="30" xfId="0" applyNumberFormat="1" applyFont="1" applyFill="1" applyBorder="1"/>
    <xf numFmtId="165" fontId="12" fillId="0" borderId="5" xfId="0" applyNumberFormat="1" applyFont="1" applyFill="1" applyBorder="1"/>
    <xf numFmtId="49" fontId="3" fillId="0" borderId="0" xfId="3" applyNumberFormat="1" applyFont="1" applyFill="1" applyBorder="1" applyAlignment="1">
      <alignment horizontal="center" vertical="center" textRotation="90"/>
    </xf>
    <xf numFmtId="49" fontId="5" fillId="0" borderId="1" xfId="4" applyNumberFormat="1" applyFont="1" applyFill="1" applyBorder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17" fillId="3" borderId="12" xfId="0" applyFont="1" applyFill="1" applyBorder="1" applyAlignment="1">
      <alignment horizontal="center"/>
    </xf>
    <xf numFmtId="0" fontId="17" fillId="3" borderId="13" xfId="0" applyFont="1" applyFill="1" applyBorder="1" applyAlignment="1">
      <alignment horizontal="center"/>
    </xf>
    <xf numFmtId="0" fontId="17" fillId="3" borderId="14" xfId="0" applyFont="1" applyFill="1" applyBorder="1" applyAlignment="1">
      <alignment horizontal="center"/>
    </xf>
    <xf numFmtId="49" fontId="17" fillId="3" borderId="8" xfId="0" applyNumberFormat="1" applyFont="1" applyFill="1" applyBorder="1" applyAlignment="1">
      <alignment horizontal="center"/>
    </xf>
    <xf numFmtId="0" fontId="17" fillId="3" borderId="9" xfId="0" applyFont="1" applyFill="1" applyBorder="1" applyAlignment="1">
      <alignment horizontal="center"/>
    </xf>
    <xf numFmtId="0" fontId="17" fillId="3" borderId="11" xfId="0" applyFont="1" applyFill="1" applyBorder="1" applyAlignment="1">
      <alignment horizontal="center"/>
    </xf>
    <xf numFmtId="49" fontId="8" fillId="0" borderId="15" xfId="0" applyNumberFormat="1" applyFont="1" applyBorder="1" applyAlignment="1">
      <alignment horizontal="left" vertical="center"/>
    </xf>
    <xf numFmtId="49" fontId="8" fillId="0" borderId="16" xfId="0" applyNumberFormat="1" applyFont="1" applyBorder="1" applyAlignment="1">
      <alignment horizontal="left" vertical="center"/>
    </xf>
    <xf numFmtId="49" fontId="8" fillId="0" borderId="17" xfId="0" applyNumberFormat="1" applyFont="1" applyBorder="1" applyAlignment="1">
      <alignment horizontal="left" vertical="center"/>
    </xf>
    <xf numFmtId="0" fontId="17" fillId="0" borderId="0" xfId="0" applyFont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8" fillId="0" borderId="21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23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17" fillId="3" borderId="10" xfId="0" applyFont="1" applyFill="1" applyBorder="1" applyAlignment="1">
      <alignment horizontal="center"/>
    </xf>
    <xf numFmtId="0" fontId="17" fillId="3" borderId="12" xfId="0" applyFont="1" applyFill="1" applyBorder="1" applyAlignment="1">
      <alignment horizontal="left"/>
    </xf>
    <xf numFmtId="0" fontId="17" fillId="3" borderId="13" xfId="0" applyFont="1" applyFill="1" applyBorder="1" applyAlignment="1">
      <alignment horizontal="left"/>
    </xf>
    <xf numFmtId="0" fontId="17" fillId="3" borderId="14" xfId="0" applyFont="1" applyFill="1" applyBorder="1" applyAlignment="1">
      <alignment horizontal="left"/>
    </xf>
    <xf numFmtId="0" fontId="8" fillId="0" borderId="15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26" xfId="0" applyFont="1" applyBorder="1" applyAlignment="1">
      <alignment horizontal="left"/>
    </xf>
    <xf numFmtId="0" fontId="17" fillId="0" borderId="12" xfId="0" applyFont="1" applyBorder="1" applyAlignment="1">
      <alignment horizontal="left"/>
    </xf>
    <xf numFmtId="0" fontId="17" fillId="0" borderId="14" xfId="0" applyFont="1" applyBorder="1" applyAlignment="1">
      <alignment horizontal="left"/>
    </xf>
    <xf numFmtId="0" fontId="19" fillId="4" borderId="12" xfId="0" applyFont="1" applyFill="1" applyBorder="1" applyAlignment="1">
      <alignment horizontal="left"/>
    </xf>
    <xf numFmtId="0" fontId="19" fillId="4" borderId="14" xfId="0" applyFont="1" applyFill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19" fillId="4" borderId="37" xfId="0" applyFont="1" applyFill="1" applyBorder="1" applyAlignment="1">
      <alignment horizontal="left"/>
    </xf>
    <xf numFmtId="0" fontId="19" fillId="4" borderId="35" xfId="0" applyFont="1" applyFill="1" applyBorder="1" applyAlignment="1">
      <alignment horizontal="left"/>
    </xf>
    <xf numFmtId="0" fontId="17" fillId="0" borderId="35" xfId="0" applyFont="1" applyBorder="1" applyAlignment="1">
      <alignment horizontal="left"/>
    </xf>
    <xf numFmtId="0" fontId="24" fillId="0" borderId="0" xfId="0" applyFont="1" applyAlignment="1">
      <alignment horizontal="center"/>
    </xf>
    <xf numFmtId="0" fontId="22" fillId="0" borderId="1" xfId="5" applyFont="1" applyFill="1" applyBorder="1" applyAlignment="1">
      <alignment horizontal="center" vertical="center" wrapText="1"/>
    </xf>
    <xf numFmtId="0" fontId="22" fillId="6" borderId="1" xfId="5" applyFont="1" applyFill="1" applyBorder="1" applyAlignment="1">
      <alignment horizontal="center" vertical="center" wrapText="1"/>
    </xf>
    <xf numFmtId="0" fontId="2" fillId="0" borderId="41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4" fillId="0" borderId="30" xfId="3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14" fontId="4" fillId="0" borderId="1" xfId="3" applyNumberFormat="1" applyFont="1" applyFill="1" applyBorder="1" applyAlignment="1">
      <alignment vertical="center"/>
    </xf>
    <xf numFmtId="10" fontId="4" fillId="0" borderId="1" xfId="3" applyNumberFormat="1" applyFont="1" applyFill="1" applyBorder="1" applyAlignment="1">
      <alignment horizontal="center" vertical="center"/>
    </xf>
    <xf numFmtId="49" fontId="25" fillId="7" borderId="1" xfId="3" applyNumberFormat="1" applyFont="1" applyFill="1" applyBorder="1" applyAlignment="1" applyProtection="1">
      <alignment horizontal="center" vertical="center"/>
    </xf>
    <xf numFmtId="0" fontId="25" fillId="7" borderId="1" xfId="3" applyFont="1" applyFill="1" applyBorder="1" applyAlignment="1" applyProtection="1">
      <alignment horizontal="center" vertical="center"/>
    </xf>
    <xf numFmtId="1" fontId="25" fillId="7" borderId="1" xfId="3" applyNumberFormat="1" applyFont="1" applyFill="1" applyBorder="1" applyAlignment="1" applyProtection="1">
      <alignment horizontal="center" vertical="center" wrapText="1"/>
    </xf>
    <xf numFmtId="0" fontId="10" fillId="0" borderId="3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/>
    </xf>
    <xf numFmtId="166" fontId="9" fillId="0" borderId="1" xfId="3" applyNumberFormat="1" applyFont="1" applyFill="1" applyBorder="1" applyAlignment="1">
      <alignment vertical="center"/>
    </xf>
    <xf numFmtId="0" fontId="9" fillId="0" borderId="1" xfId="3" applyFont="1" applyFill="1" applyBorder="1" applyAlignment="1">
      <alignment horizontal="center" vertical="center"/>
    </xf>
    <xf numFmtId="44" fontId="9" fillId="0" borderId="1" xfId="1" applyFont="1" applyFill="1" applyBorder="1" applyAlignment="1">
      <alignment vertical="center"/>
    </xf>
    <xf numFmtId="0" fontId="20" fillId="4" borderId="1" xfId="0" applyFont="1" applyFill="1" applyBorder="1" applyAlignment="1">
      <alignment horizontal="center"/>
    </xf>
    <xf numFmtId="0" fontId="26" fillId="0" borderId="37" xfId="0" applyFont="1" applyBorder="1"/>
    <xf numFmtId="0" fontId="27" fillId="0" borderId="12" xfId="0" applyFont="1" applyBorder="1" applyAlignment="1">
      <alignment horizontal="center" wrapText="1"/>
    </xf>
    <xf numFmtId="0" fontId="27" fillId="0" borderId="14" xfId="0" applyFont="1" applyBorder="1" applyAlignment="1">
      <alignment horizontal="center" wrapText="1"/>
    </xf>
    <xf numFmtId="0" fontId="26" fillId="0" borderId="39" xfId="0" applyFont="1" applyBorder="1"/>
    <xf numFmtId="0" fontId="26" fillId="0" borderId="21" xfId="0" applyFont="1" applyBorder="1" applyAlignment="1">
      <alignment wrapText="1"/>
    </xf>
    <xf numFmtId="0" fontId="26" fillId="0" borderId="18" xfId="0" applyFont="1" applyBorder="1" applyAlignment="1">
      <alignment wrapText="1"/>
    </xf>
    <xf numFmtId="0" fontId="26" fillId="0" borderId="22" xfId="0" applyFont="1" applyBorder="1" applyAlignment="1">
      <alignment wrapText="1"/>
    </xf>
    <xf numFmtId="0" fontId="26" fillId="0" borderId="19" xfId="0" applyFont="1" applyBorder="1" applyAlignment="1">
      <alignment wrapText="1"/>
    </xf>
    <xf numFmtId="0" fontId="26" fillId="0" borderId="19" xfId="0" applyFont="1" applyFill="1" applyBorder="1" applyAlignment="1">
      <alignment wrapText="1"/>
    </xf>
    <xf numFmtId="0" fontId="26" fillId="0" borderId="38" xfId="0" applyFont="1" applyBorder="1" applyAlignment="1">
      <alignment wrapText="1"/>
    </xf>
    <xf numFmtId="0" fontId="26" fillId="0" borderId="40" xfId="0" applyFont="1" applyBorder="1"/>
    <xf numFmtId="0" fontId="26" fillId="0" borderId="23" xfId="0" applyFont="1" applyBorder="1" applyAlignment="1">
      <alignment wrapText="1"/>
    </xf>
    <xf numFmtId="0" fontId="26" fillId="0" borderId="20" xfId="0" applyFont="1" applyBorder="1" applyAlignment="1">
      <alignment wrapText="1"/>
    </xf>
  </cellXfs>
  <cellStyles count="7">
    <cellStyle name="Moeda" xfId="1" builtinId="4"/>
    <cellStyle name="Moeda 3" xfId="4"/>
    <cellStyle name="Normal" xfId="0" builtinId="0"/>
    <cellStyle name="Normal 2" xfId="3"/>
    <cellStyle name="Normal 4 2" xfId="5"/>
    <cellStyle name="Porcentagem" xfId="2" builtinId="5"/>
    <cellStyle name="Vírgula 3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ad/PROAD/Proplag%202012/CGC/PRESTA&#199;&#195;O%20DE%20SERVI&#199;O/040%202011%20ADCON%20APOIO%20II/MEDI&#199;&#213;ES/2012/SET%202012/MEDI&#199;&#195;O%200920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PLAG/PROPLAG/Proplag%202017/CGC/PRESTA&#199;&#195;O%20DE%20SERVI&#199;OS/046%202012%20ADCON%20SETTASPOC/2017/062017/MEDI&#199;&#195;OJUNHO%2020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uia"/>
      <sheetName val="Atendente I"/>
      <sheetName val="Atendente II"/>
      <sheetName val="Atendente III"/>
      <sheetName val="Aux. Atendimento"/>
      <sheetName val="Aux. Atendimento Ad.Noturno"/>
      <sheetName val="Aux. Cozinha"/>
      <sheetName val="Aux. Man. I Ins."/>
      <sheetName val="Aux. Man. II"/>
      <sheetName val="Aux. Man. III"/>
      <sheetName val="Aux. Man. IV"/>
      <sheetName val="Aux. Pesq. I"/>
      <sheetName val="Aux. Pesq. II"/>
      <sheetName val="Aux. Pesq. III"/>
      <sheetName val="Aux. Pesq. IV"/>
      <sheetName val="Fiscal"/>
      <sheetName val="Mecânico I"/>
      <sheetName val="Mecânico II"/>
      <sheetName val="Op tv diur"/>
      <sheetName val="Op tv not"/>
      <sheetName val="Op. Trator"/>
      <sheetName val="Prog. Computador"/>
      <sheetName val="Viveirista I"/>
      <sheetName val="Viveirista II"/>
    </sheetNames>
    <sheetDataSet>
      <sheetData sheetId="0">
        <row r="6">
          <cell r="B6" t="str">
            <v>Discriminação dos Serviços (dados referentes à contratação)</v>
          </cell>
        </row>
        <row r="8">
          <cell r="D8" t="str">
            <v>Lavras/MG</v>
          </cell>
        </row>
        <row r="10">
          <cell r="D10">
            <v>12</v>
          </cell>
        </row>
        <row r="12">
          <cell r="B12" t="str">
            <v>Identificação do Serviço</v>
          </cell>
        </row>
        <row r="13">
          <cell r="B13" t="str">
            <v>Tipo de Serviço</v>
          </cell>
          <cell r="D13" t="str">
            <v>Apoio</v>
          </cell>
        </row>
        <row r="14">
          <cell r="B14" t="str">
            <v>Unidade de Medida</v>
          </cell>
          <cell r="D14" t="str">
            <v>Posto</v>
          </cell>
        </row>
        <row r="15">
          <cell r="B15" t="str">
            <v>Quantidade total a contratar (em função da unidade de medida)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Guia"/>
      <sheetName val="Prog. Computador"/>
    </sheetNames>
    <sheetDataSet>
      <sheetData sheetId="0">
        <row r="7">
          <cell r="B7" t="str">
            <v>A - Data de apresentação da proposta (dia/mês/ano)</v>
          </cell>
        </row>
        <row r="8">
          <cell r="B8" t="str">
            <v>B - Município/UF</v>
          </cell>
        </row>
        <row r="9">
          <cell r="B9" t="str">
            <v>C - Ano Acordo, Convenção ou Sentença Normativa em Dissídio Coletivo</v>
          </cell>
        </row>
        <row r="10">
          <cell r="B10" t="str">
            <v>D - Nº de meses de execação contratual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6"/>
  <sheetViews>
    <sheetView topLeftCell="A15" zoomScale="80" zoomScaleNormal="80" workbookViewId="0">
      <selection sqref="A1:K36"/>
    </sheetView>
  </sheetViews>
  <sheetFormatPr defaultColWidth="9.140625" defaultRowHeight="15"/>
  <cols>
    <col min="1" max="2" width="9.140625" style="1"/>
    <col min="3" max="3" width="60" style="1" bestFit="1" customWidth="1"/>
    <col min="4" max="4" width="23.28515625" style="1" customWidth="1"/>
    <col min="5" max="5" width="25.42578125" style="1" bestFit="1" customWidth="1"/>
    <col min="6" max="6" width="12.42578125" style="1" bestFit="1" customWidth="1"/>
    <col min="7" max="7" width="15.42578125" style="1" customWidth="1"/>
    <col min="8" max="8" width="15.85546875" style="1" bestFit="1" customWidth="1"/>
    <col min="9" max="9" width="17.85546875" style="1" bestFit="1" customWidth="1"/>
    <col min="10" max="10" width="18" style="1" customWidth="1"/>
    <col min="11" max="11" width="23.140625" style="1" bestFit="1" customWidth="1"/>
    <col min="12" max="12" width="14.28515625" style="1" hidden="1" customWidth="1"/>
    <col min="13" max="13" width="10.5703125" style="1" hidden="1" customWidth="1"/>
    <col min="14" max="14" width="24.42578125" style="1" hidden="1" customWidth="1"/>
    <col min="15" max="15" width="10" style="1" hidden="1" customWidth="1"/>
    <col min="16" max="16" width="18.5703125" style="1" hidden="1" customWidth="1"/>
    <col min="17" max="17" width="20" style="1" hidden="1" customWidth="1"/>
    <col min="18" max="18" width="9.140625" style="1" customWidth="1"/>
    <col min="19" max="16384" width="9.140625" style="1"/>
  </cols>
  <sheetData>
    <row r="1" spans="1:11" ht="18">
      <c r="A1" s="168" t="s">
        <v>224</v>
      </c>
      <c r="B1" s="131"/>
      <c r="C1" s="227" t="s">
        <v>0</v>
      </c>
      <c r="D1" s="227"/>
      <c r="E1" s="227"/>
    </row>
    <row r="2" spans="1:11" ht="15.75">
      <c r="A2" s="168"/>
      <c r="B2" s="131"/>
      <c r="C2" s="169" t="s">
        <v>1</v>
      </c>
      <c r="D2" s="169"/>
      <c r="E2" s="2"/>
    </row>
    <row r="3" spans="1:11" ht="15.75">
      <c r="A3" s="168"/>
      <c r="B3" s="131"/>
      <c r="C3" s="170" t="s">
        <v>2</v>
      </c>
      <c r="D3" s="170"/>
      <c r="E3" s="2"/>
    </row>
    <row r="4" spans="1:11" ht="15.75">
      <c r="A4" s="168"/>
      <c r="B4" s="131"/>
      <c r="C4" s="170" t="s">
        <v>3</v>
      </c>
      <c r="D4" s="170"/>
      <c r="E4" s="3"/>
    </row>
    <row r="5" spans="1:11" ht="15.75">
      <c r="A5" s="168"/>
      <c r="B5" s="131"/>
      <c r="C5" s="4"/>
      <c r="D5" s="4"/>
      <c r="E5" s="5"/>
    </row>
    <row r="6" spans="1:11" ht="18">
      <c r="A6" s="168"/>
      <c r="B6" s="131"/>
      <c r="C6" s="227" t="s">
        <v>4</v>
      </c>
      <c r="D6" s="227"/>
      <c r="E6" s="227"/>
    </row>
    <row r="7" spans="1:11" ht="15.75">
      <c r="A7" s="168"/>
      <c r="B7" s="131"/>
      <c r="C7" s="170" t="s">
        <v>5</v>
      </c>
      <c r="D7" s="170"/>
      <c r="E7" s="2"/>
    </row>
    <row r="8" spans="1:11" ht="15.75">
      <c r="A8" s="168"/>
      <c r="B8" s="131"/>
      <c r="C8" s="170" t="s">
        <v>6</v>
      </c>
      <c r="D8" s="170"/>
      <c r="E8" s="2" t="s">
        <v>7</v>
      </c>
    </row>
    <row r="9" spans="1:11" ht="15.75">
      <c r="A9" s="168"/>
      <c r="B9" s="131"/>
      <c r="C9" s="170" t="s">
        <v>8</v>
      </c>
      <c r="D9" s="170"/>
      <c r="E9" s="2"/>
    </row>
    <row r="10" spans="1:11" ht="15.75">
      <c r="A10" s="168"/>
      <c r="B10" s="131"/>
      <c r="C10" s="170" t="s">
        <v>36</v>
      </c>
      <c r="D10" s="170"/>
      <c r="E10" s="2">
        <v>12</v>
      </c>
    </row>
    <row r="11" spans="1:11" ht="15.75">
      <c r="A11" s="168"/>
      <c r="B11" s="131"/>
      <c r="C11" s="6"/>
      <c r="D11" s="6"/>
      <c r="E11" s="7"/>
    </row>
    <row r="12" spans="1:11" ht="18">
      <c r="A12" s="168"/>
      <c r="B12" s="131"/>
      <c r="C12" s="227" t="s">
        <v>9</v>
      </c>
      <c r="D12" s="227"/>
      <c r="E12" s="227"/>
    </row>
    <row r="13" spans="1:11" ht="15.75">
      <c r="A13" s="168"/>
      <c r="B13" s="131"/>
      <c r="C13" s="171" t="s">
        <v>10</v>
      </c>
      <c r="D13" s="171"/>
      <c r="E13" s="2" t="s">
        <v>11</v>
      </c>
    </row>
    <row r="14" spans="1:11" ht="15.75">
      <c r="A14" s="168"/>
      <c r="B14" s="131"/>
      <c r="C14" s="171" t="s">
        <v>12</v>
      </c>
      <c r="D14" s="171"/>
      <c r="E14" s="2" t="s">
        <v>13</v>
      </c>
    </row>
    <row r="15" spans="1:11">
      <c r="A15" s="168"/>
      <c r="B15" s="131"/>
    </row>
    <row r="16" spans="1:11" ht="15.75">
      <c r="A16" s="168"/>
      <c r="B16" s="131"/>
      <c r="C16" s="8"/>
      <c r="D16" s="9" t="s">
        <v>14</v>
      </c>
      <c r="E16" s="10"/>
      <c r="H16" s="11"/>
      <c r="I16" s="11"/>
      <c r="J16" s="11"/>
      <c r="K16" s="11"/>
    </row>
    <row r="17" spans="1:17" ht="15.75">
      <c r="A17" s="168"/>
      <c r="B17" s="131"/>
      <c r="C17" s="12" t="s">
        <v>178</v>
      </c>
      <c r="D17" s="23">
        <v>0</v>
      </c>
      <c r="E17" s="13"/>
      <c r="H17" s="14"/>
      <c r="I17" s="14"/>
      <c r="J17" s="14"/>
      <c r="K17" s="14"/>
    </row>
    <row r="18" spans="1:17" ht="15.75">
      <c r="A18" s="168"/>
      <c r="B18" s="131"/>
      <c r="C18" s="12" t="s">
        <v>15</v>
      </c>
      <c r="D18" s="23">
        <v>0</v>
      </c>
      <c r="E18" s="8"/>
      <c r="H18" s="8"/>
      <c r="I18" s="8"/>
      <c r="J18" s="15"/>
      <c r="K18" s="8"/>
    </row>
    <row r="19" spans="1:17" ht="15.75">
      <c r="A19" s="168"/>
      <c r="B19" s="131"/>
      <c r="C19" s="12" t="s">
        <v>166</v>
      </c>
      <c r="D19" s="23" t="s">
        <v>169</v>
      </c>
      <c r="E19" s="8"/>
      <c r="H19" s="8"/>
      <c r="I19" s="8"/>
      <c r="J19" s="15"/>
      <c r="K19" s="8"/>
    </row>
    <row r="20" spans="1:17" ht="15.75">
      <c r="A20" s="168"/>
      <c r="B20" s="131"/>
      <c r="C20" s="17" t="s">
        <v>165</v>
      </c>
      <c r="D20" s="12"/>
      <c r="E20" s="8"/>
      <c r="H20" s="8"/>
      <c r="I20" s="8"/>
      <c r="J20" s="15"/>
      <c r="K20" s="8"/>
    </row>
    <row r="21" spans="1:17">
      <c r="A21" s="168"/>
      <c r="B21" s="131"/>
      <c r="E21" s="8"/>
      <c r="H21" s="8"/>
      <c r="I21" s="8"/>
      <c r="J21" s="15"/>
      <c r="K21" s="8"/>
    </row>
    <row r="22" spans="1:17">
      <c r="A22" s="168"/>
      <c r="B22" s="131"/>
      <c r="C22" s="8"/>
      <c r="D22" s="8"/>
      <c r="E22" s="8"/>
      <c r="H22" s="8"/>
      <c r="I22" s="8"/>
      <c r="J22" s="15"/>
      <c r="K22" s="8"/>
    </row>
    <row r="23" spans="1:17">
      <c r="A23" s="168"/>
      <c r="B23" s="131"/>
      <c r="C23" s="8"/>
      <c r="D23" s="8"/>
      <c r="E23" s="8"/>
      <c r="F23" s="8"/>
      <c r="G23" s="8"/>
      <c r="H23" s="8"/>
      <c r="I23" s="8"/>
      <c r="J23" s="15"/>
      <c r="K23" s="8"/>
    </row>
    <row r="24" spans="1:17" ht="15.75">
      <c r="A24" s="168"/>
      <c r="B24" s="131"/>
      <c r="C24" s="215">
        <f>D20</f>
        <v>0</v>
      </c>
      <c r="D24" s="8"/>
      <c r="E24" s="8"/>
      <c r="F24" s="8"/>
      <c r="G24" s="8"/>
      <c r="H24" s="8"/>
      <c r="I24" s="8"/>
      <c r="J24" s="15"/>
      <c r="K24" s="8"/>
      <c r="L24" s="8"/>
      <c r="M24" s="8"/>
      <c r="N24" s="8"/>
    </row>
    <row r="25" spans="1:17" ht="15.75">
      <c r="A25" s="168"/>
      <c r="B25" s="131"/>
      <c r="C25" s="17" t="s">
        <v>16</v>
      </c>
      <c r="D25" s="216"/>
      <c r="E25" s="8"/>
      <c r="F25" s="8"/>
      <c r="G25" s="8"/>
      <c r="H25" s="8"/>
      <c r="I25" s="8"/>
      <c r="J25" s="15"/>
      <c r="K25" s="8"/>
      <c r="L25" s="8"/>
      <c r="M25" s="8"/>
      <c r="N25" s="8"/>
    </row>
    <row r="26" spans="1:17" ht="15.75">
      <c r="A26" s="168"/>
      <c r="B26" s="131"/>
      <c r="C26" s="17" t="s">
        <v>17</v>
      </c>
      <c r="D26" s="217"/>
      <c r="E26" s="8"/>
      <c r="F26" s="8"/>
      <c r="G26" s="8"/>
      <c r="H26" s="8"/>
      <c r="I26" s="8"/>
      <c r="J26" s="15"/>
      <c r="K26" s="8"/>
      <c r="L26" s="8"/>
      <c r="M26" s="8"/>
      <c r="N26" s="8"/>
    </row>
    <row r="27" spans="1:17" ht="15.75">
      <c r="A27" s="168"/>
      <c r="B27" s="131"/>
      <c r="C27" s="17" t="s">
        <v>177</v>
      </c>
      <c r="D27" s="218">
        <v>0</v>
      </c>
      <c r="E27" s="8"/>
      <c r="F27" s="8"/>
      <c r="G27" s="16"/>
      <c r="H27" s="16"/>
      <c r="I27" s="8"/>
      <c r="J27" s="15"/>
      <c r="K27" s="8"/>
      <c r="L27" s="8"/>
      <c r="M27" s="8"/>
      <c r="N27" s="8"/>
    </row>
    <row r="28" spans="1:17">
      <c r="A28" s="168"/>
      <c r="B28" s="131"/>
      <c r="C28" s="17" t="s">
        <v>187</v>
      </c>
      <c r="D28" s="23"/>
      <c r="E28" s="8"/>
      <c r="F28" s="8"/>
      <c r="G28" s="16"/>
      <c r="H28" s="8"/>
      <c r="I28" s="8"/>
      <c r="J28" s="15"/>
      <c r="K28" s="8"/>
      <c r="L28" s="8"/>
      <c r="M28" s="8"/>
      <c r="N28" s="8"/>
    </row>
    <row r="29" spans="1:17">
      <c r="A29" s="168"/>
      <c r="B29" s="131"/>
      <c r="C29" s="17" t="s">
        <v>173</v>
      </c>
      <c r="D29" s="23"/>
      <c r="E29" s="8"/>
      <c r="F29" s="8"/>
      <c r="G29" s="8"/>
      <c r="H29" s="8"/>
      <c r="I29" s="8"/>
      <c r="J29" s="15"/>
      <c r="K29" s="8"/>
      <c r="L29" s="8"/>
      <c r="M29" s="8"/>
      <c r="N29" s="8"/>
    </row>
    <row r="30" spans="1:17">
      <c r="A30" s="168"/>
      <c r="B30" s="131"/>
      <c r="C30" s="17" t="s">
        <v>174</v>
      </c>
      <c r="D30" s="23"/>
      <c r="E30" s="8"/>
      <c r="F30" s="8"/>
      <c r="G30" s="8"/>
      <c r="H30" s="8"/>
      <c r="I30" s="8"/>
      <c r="J30" s="15"/>
      <c r="K30" s="8"/>
      <c r="L30" s="8"/>
      <c r="M30" s="8"/>
      <c r="N30" s="8"/>
    </row>
    <row r="31" spans="1:17">
      <c r="A31" s="168"/>
      <c r="B31" s="131"/>
    </row>
    <row r="32" spans="1:17" ht="47.25">
      <c r="A32" s="168"/>
      <c r="B32" s="131"/>
      <c r="C32" s="219" t="s">
        <v>18</v>
      </c>
      <c r="D32" s="220" t="s">
        <v>19</v>
      </c>
      <c r="E32" s="220" t="s">
        <v>20</v>
      </c>
      <c r="F32" s="220" t="s">
        <v>21</v>
      </c>
      <c r="G32" s="220" t="s">
        <v>22</v>
      </c>
      <c r="H32" s="220" t="s">
        <v>23</v>
      </c>
      <c r="I32" s="220" t="s">
        <v>24</v>
      </c>
      <c r="J32" s="221" t="s">
        <v>25</v>
      </c>
      <c r="K32" s="221" t="s">
        <v>26</v>
      </c>
      <c r="L32" s="156" t="s">
        <v>27</v>
      </c>
      <c r="M32" s="157" t="s">
        <v>28</v>
      </c>
      <c r="N32" s="157" t="s">
        <v>29</v>
      </c>
      <c r="O32" s="158" t="s">
        <v>30</v>
      </c>
      <c r="P32" s="158" t="s">
        <v>31</v>
      </c>
      <c r="Q32" s="158" t="s">
        <v>32</v>
      </c>
    </row>
    <row r="33" spans="1:17" ht="15.75">
      <c r="A33" s="168"/>
      <c r="B33" s="17">
        <v>513505</v>
      </c>
      <c r="C33" s="17" t="s">
        <v>170</v>
      </c>
      <c r="D33" s="23"/>
      <c r="E33" s="117" t="s">
        <v>33</v>
      </c>
      <c r="F33" s="117" t="s">
        <v>172</v>
      </c>
      <c r="G33" s="117">
        <f>IF(F33="S",$D$18*0.2,+(IF(E33="S",D33*0.3,0)))</f>
        <v>0</v>
      </c>
      <c r="H33" s="118">
        <f>(IF(F33="S",D33+($D$18*0.2),D33))+(IF(E33="S",(D33*0.3),0))</f>
        <v>0</v>
      </c>
      <c r="I33" s="118">
        <f>'AUXILIAR COZINHA'!D104</f>
        <v>0</v>
      </c>
      <c r="J33" s="119">
        <v>40</v>
      </c>
      <c r="K33" s="118">
        <f>I33*J33</f>
        <v>0</v>
      </c>
      <c r="L33" s="159">
        <v>0</v>
      </c>
      <c r="M33" s="119">
        <f>J33-L33</f>
        <v>40</v>
      </c>
      <c r="N33" s="157"/>
      <c r="O33" s="158"/>
      <c r="P33" s="158"/>
      <c r="Q33" s="158"/>
    </row>
    <row r="34" spans="1:17" ht="15.75" thickBot="1">
      <c r="A34" s="168"/>
      <c r="B34" s="17">
        <v>513205</v>
      </c>
      <c r="C34" s="17" t="s">
        <v>171</v>
      </c>
      <c r="D34" s="23"/>
      <c r="E34" s="117" t="s">
        <v>33</v>
      </c>
      <c r="F34" s="117" t="s">
        <v>172</v>
      </c>
      <c r="G34" s="117">
        <f>IF(F34="S",$D$18*0.2,+(IF(E34="S",D34*0.3,0)))</f>
        <v>0</v>
      </c>
      <c r="H34" s="118">
        <f>(IF(F34="S",D34+($D$18*0.2),D34))+(IF(E34="S",(D34*0.3),0))</f>
        <v>0</v>
      </c>
      <c r="I34" s="118">
        <f>COZINHEIRO!D104</f>
        <v>0</v>
      </c>
      <c r="J34" s="119">
        <v>10</v>
      </c>
      <c r="K34" s="118">
        <f>I34*J34</f>
        <v>0</v>
      </c>
      <c r="L34" s="159">
        <v>0</v>
      </c>
      <c r="M34" s="119">
        <f>J34-L34</f>
        <v>10</v>
      </c>
      <c r="N34" s="118">
        <f>I34*L34</f>
        <v>0</v>
      </c>
      <c r="O34" s="160">
        <v>0</v>
      </c>
      <c r="P34" s="161">
        <f>(I34/30)*O34</f>
        <v>0</v>
      </c>
      <c r="Q34" s="166">
        <f>N34-P34</f>
        <v>0</v>
      </c>
    </row>
    <row r="35" spans="1:17" ht="18.75" thickBot="1">
      <c r="A35" s="168"/>
      <c r="B35" s="131"/>
      <c r="C35" s="8"/>
      <c r="D35" s="8"/>
      <c r="E35" s="8"/>
      <c r="F35" s="8"/>
      <c r="G35" s="8"/>
      <c r="H35" s="8"/>
      <c r="I35" s="223" t="s">
        <v>34</v>
      </c>
      <c r="J35" s="223">
        <f>SUM(J33:J34)</f>
        <v>50</v>
      </c>
      <c r="K35" s="224">
        <f>SUM(K33:K34)</f>
        <v>0</v>
      </c>
      <c r="L35" s="222">
        <f>SUM(L34:L34)</f>
        <v>0</v>
      </c>
      <c r="M35" s="162">
        <f>SUM(M34:M34)</f>
        <v>10</v>
      </c>
      <c r="N35" s="164">
        <f>SUM(N34)</f>
        <v>0</v>
      </c>
      <c r="O35" s="163"/>
      <c r="P35" s="165"/>
      <c r="Q35" s="167">
        <f>SUM(Q34:Q34)</f>
        <v>0</v>
      </c>
    </row>
    <row r="36" spans="1:17" ht="18.75" thickBot="1">
      <c r="A36" s="168"/>
      <c r="B36" s="131"/>
      <c r="C36" s="18"/>
      <c r="D36" s="8"/>
      <c r="E36" s="8"/>
      <c r="F36" s="8"/>
      <c r="G36" s="8"/>
      <c r="H36" s="8"/>
      <c r="I36" s="225" t="s">
        <v>35</v>
      </c>
      <c r="J36" s="225"/>
      <c r="K36" s="226">
        <f>K35*12</f>
        <v>0</v>
      </c>
      <c r="L36" s="20"/>
      <c r="M36" s="20"/>
      <c r="N36" s="19">
        <f>N35*12</f>
        <v>0</v>
      </c>
      <c r="O36" s="21"/>
      <c r="P36" s="21"/>
      <c r="Q36" s="22"/>
    </row>
  </sheetData>
  <mergeCells count="14">
    <mergeCell ref="I36:J36"/>
    <mergeCell ref="A1:A36"/>
    <mergeCell ref="C1:E1"/>
    <mergeCell ref="C2:D2"/>
    <mergeCell ref="C3:D3"/>
    <mergeCell ref="C4:D4"/>
    <mergeCell ref="C6:E6"/>
    <mergeCell ref="C7:D7"/>
    <mergeCell ref="C8:D8"/>
    <mergeCell ref="C9:D9"/>
    <mergeCell ref="C10:D10"/>
    <mergeCell ref="C12:E12"/>
    <mergeCell ref="C13:D13"/>
    <mergeCell ref="C14:D14"/>
  </mergeCells>
  <pageMargins left="0.511811024" right="0.511811024" top="0.78740157499999996" bottom="0.78740157499999996" header="0.31496062000000002" footer="0.31496062000000002"/>
  <pageSetup paperSize="9" scale="5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7"/>
  <sheetViews>
    <sheetView topLeftCell="A58" workbookViewId="0">
      <selection sqref="A1:D107"/>
    </sheetView>
  </sheetViews>
  <sheetFormatPr defaultColWidth="9.140625" defaultRowHeight="14.25"/>
  <cols>
    <col min="1" max="1" width="4.5703125" style="24" customWidth="1"/>
    <col min="2" max="2" width="66.5703125" style="24" customWidth="1"/>
    <col min="3" max="3" width="21.7109375" style="24" customWidth="1"/>
    <col min="4" max="4" width="21.85546875" style="24" bestFit="1" customWidth="1"/>
    <col min="5" max="5" width="18.140625" style="24" bestFit="1" customWidth="1"/>
    <col min="6" max="6" width="11.7109375" style="24" bestFit="1" customWidth="1"/>
    <col min="7" max="16384" width="9.140625" style="24"/>
  </cols>
  <sheetData>
    <row r="1" spans="1:4" ht="15.75" thickBot="1">
      <c r="A1" s="173" t="s">
        <v>43</v>
      </c>
      <c r="B1" s="174"/>
      <c r="C1" s="174"/>
      <c r="D1" s="175"/>
    </row>
    <row r="2" spans="1:4" ht="15" thickBot="1">
      <c r="A2" s="31"/>
      <c r="B2" s="31"/>
      <c r="C2" s="31"/>
      <c r="D2" s="31"/>
    </row>
    <row r="3" spans="1:4" ht="15.75" thickBot="1">
      <c r="A3" s="176" t="str">
        <f>[1]Guia!B6</f>
        <v>Discriminação dos Serviços (dados referentes à contratação)</v>
      </c>
      <c r="B3" s="177"/>
      <c r="C3" s="177"/>
      <c r="D3" s="178"/>
    </row>
    <row r="4" spans="1:4" ht="15" customHeight="1" thickBot="1">
      <c r="A4" s="179" t="str">
        <f>[2]Guia!B7</f>
        <v>A - Data de apresentação da proposta (dia/mês/ano)</v>
      </c>
      <c r="B4" s="180"/>
      <c r="C4" s="181"/>
      <c r="D4" s="32"/>
    </row>
    <row r="5" spans="1:4" ht="15" thickBot="1">
      <c r="A5" s="179" t="str">
        <f>[2]Guia!B8</f>
        <v>B - Município/UF</v>
      </c>
      <c r="B5" s="180"/>
      <c r="C5" s="181"/>
      <c r="D5" s="33" t="str">
        <f>[1]Guia!D8</f>
        <v>Lavras/MG</v>
      </c>
    </row>
    <row r="6" spans="1:4" ht="15" thickBot="1">
      <c r="A6" s="179" t="str">
        <f>[2]Guia!B9</f>
        <v>C - Ano Acordo, Convenção ou Sentença Normativa em Dissídio Coletivo</v>
      </c>
      <c r="B6" s="180"/>
      <c r="C6" s="181"/>
      <c r="D6" s="33">
        <v>2017</v>
      </c>
    </row>
    <row r="7" spans="1:4" ht="15" thickBot="1">
      <c r="A7" s="179" t="str">
        <f>[2]Guia!B10</f>
        <v>D - Nº de meses de execação contratual</v>
      </c>
      <c r="B7" s="180"/>
      <c r="C7" s="181"/>
      <c r="D7" s="34">
        <f>[1]Guia!D10</f>
        <v>12</v>
      </c>
    </row>
    <row r="8" spans="1:4" ht="15.75" thickBot="1">
      <c r="A8" s="182"/>
      <c r="B8" s="182"/>
      <c r="C8" s="182"/>
      <c r="D8" s="182"/>
    </row>
    <row r="9" spans="1:4" ht="15.75" thickBot="1">
      <c r="A9" s="183" t="str">
        <f>[1]Guia!B12</f>
        <v>Identificação do Serviço</v>
      </c>
      <c r="B9" s="177"/>
      <c r="C9" s="177"/>
      <c r="D9" s="178"/>
    </row>
    <row r="10" spans="1:4">
      <c r="A10" s="184" t="str">
        <f>[1]Guia!B13</f>
        <v>Tipo de Serviço</v>
      </c>
      <c r="B10" s="185"/>
      <c r="C10" s="185"/>
      <c r="D10" s="35" t="str">
        <f>[1]Guia!D13</f>
        <v>Apoio</v>
      </c>
    </row>
    <row r="11" spans="1:4">
      <c r="A11" s="186" t="str">
        <f>[1]Guia!B14</f>
        <v>Unidade de Medida</v>
      </c>
      <c r="B11" s="187"/>
      <c r="C11" s="187"/>
      <c r="D11" s="33" t="str">
        <f>[1]Guia!D14</f>
        <v>Posto</v>
      </c>
    </row>
    <row r="12" spans="1:4" ht="15" thickBot="1">
      <c r="A12" s="188" t="str">
        <f>[1]Guia!B15</f>
        <v>Quantidade total a contratar (em função da unidade de medida)</v>
      </c>
      <c r="B12" s="189"/>
      <c r="C12" s="189"/>
      <c r="D12" s="34">
        <f>Guia!J33</f>
        <v>40</v>
      </c>
    </row>
    <row r="13" spans="1:4" ht="15" thickBot="1">
      <c r="A13" s="172"/>
      <c r="B13" s="172"/>
      <c r="C13" s="172"/>
      <c r="D13" s="172"/>
    </row>
    <row r="14" spans="1:4" ht="15.75" thickBot="1">
      <c r="A14" s="191" t="s">
        <v>44</v>
      </c>
      <c r="B14" s="192"/>
      <c r="C14" s="192"/>
      <c r="D14" s="193"/>
    </row>
    <row r="15" spans="1:4" ht="31.5" customHeight="1">
      <c r="A15" s="36">
        <v>1</v>
      </c>
      <c r="B15" s="194" t="s">
        <v>45</v>
      </c>
      <c r="C15" s="195"/>
      <c r="D15" s="37" t="str">
        <f>Guia!C33</f>
        <v>AUXILIAR DE COZINHA</v>
      </c>
    </row>
    <row r="16" spans="1:4">
      <c r="A16" s="123">
        <v>2</v>
      </c>
      <c r="B16" s="196" t="s">
        <v>46</v>
      </c>
      <c r="C16" s="197"/>
      <c r="D16" s="39">
        <f>Guia!D33</f>
        <v>0</v>
      </c>
    </row>
    <row r="17" spans="1:7">
      <c r="A17" s="123">
        <v>3</v>
      </c>
      <c r="B17" s="196" t="s">
        <v>47</v>
      </c>
      <c r="C17" s="197"/>
      <c r="D17" s="40">
        <f>Guia!D20</f>
        <v>0</v>
      </c>
    </row>
    <row r="18" spans="1:7" ht="15">
      <c r="A18" s="53">
        <v>4</v>
      </c>
      <c r="B18" s="171" t="s">
        <v>119</v>
      </c>
      <c r="C18" s="171"/>
      <c r="D18" s="106" t="str">
        <f>Guia!D19</f>
        <v>44/semanais</v>
      </c>
    </row>
    <row r="19" spans="1:7" ht="15" thickBot="1">
      <c r="A19" s="125">
        <v>5</v>
      </c>
      <c r="B19" s="198" t="s">
        <v>48</v>
      </c>
      <c r="C19" s="199"/>
      <c r="D19" s="42">
        <f>Guia!D26</f>
        <v>0</v>
      </c>
    </row>
    <row r="20" spans="1:7" ht="15" thickBot="1">
      <c r="A20" s="172"/>
      <c r="B20" s="172"/>
      <c r="C20" s="172"/>
      <c r="D20" s="172"/>
    </row>
    <row r="21" spans="1:7" ht="15.75" thickBot="1">
      <c r="A21" s="173" t="s">
        <v>49</v>
      </c>
      <c r="B21" s="174"/>
      <c r="C21" s="174"/>
      <c r="D21" s="175"/>
    </row>
    <row r="22" spans="1:7" ht="15.75" thickBot="1">
      <c r="A22" s="82">
        <v>1</v>
      </c>
      <c r="B22" s="200" t="s">
        <v>50</v>
      </c>
      <c r="C22" s="201"/>
      <c r="D22" s="44" t="s">
        <v>51</v>
      </c>
    </row>
    <row r="23" spans="1:7">
      <c r="A23" s="121" t="s">
        <v>52</v>
      </c>
      <c r="B23" s="46" t="s">
        <v>53</v>
      </c>
      <c r="C23" s="47"/>
      <c r="D23" s="48">
        <f>D16</f>
        <v>0</v>
      </c>
    </row>
    <row r="24" spans="1:7">
      <c r="A24" s="123" t="s">
        <v>54</v>
      </c>
      <c r="B24" s="49" t="s">
        <v>55</v>
      </c>
      <c r="C24" s="50">
        <f>IF(Guia!E34="S",0.3,0)</f>
        <v>0</v>
      </c>
      <c r="D24" s="51">
        <f>D23*C24</f>
        <v>0</v>
      </c>
    </row>
    <row r="25" spans="1:7">
      <c r="A25" s="123" t="s">
        <v>56</v>
      </c>
      <c r="B25" s="49" t="s">
        <v>57</v>
      </c>
      <c r="C25" s="50">
        <f>IF(Guia!F34="S",0.2,0)</f>
        <v>0.2</v>
      </c>
      <c r="D25" s="48">
        <f>C25*Guia!D18</f>
        <v>0</v>
      </c>
    </row>
    <row r="26" spans="1:7">
      <c r="A26" s="123" t="s">
        <v>58</v>
      </c>
      <c r="B26" s="49" t="s">
        <v>59</v>
      </c>
      <c r="C26" s="52"/>
      <c r="D26" s="48">
        <f>(D23+D24+D25)*(1/8)*C26</f>
        <v>0</v>
      </c>
    </row>
    <row r="27" spans="1:7">
      <c r="A27" s="123" t="s">
        <v>60</v>
      </c>
      <c r="B27" s="49" t="s">
        <v>79</v>
      </c>
      <c r="C27" s="52"/>
      <c r="D27" s="48">
        <f>IF(C26&gt;0,((D23+D24+D25)*(0.14/8)*(1.2)),0)</f>
        <v>0</v>
      </c>
    </row>
    <row r="28" spans="1:7">
      <c r="A28" s="123" t="s">
        <v>61</v>
      </c>
      <c r="B28" s="79" t="s">
        <v>80</v>
      </c>
      <c r="C28" s="52"/>
      <c r="D28" s="48">
        <v>0</v>
      </c>
      <c r="G28" s="25"/>
    </row>
    <row r="29" spans="1:7" ht="15" thickBot="1">
      <c r="A29" s="53" t="s">
        <v>62</v>
      </c>
      <c r="B29" s="54" t="s">
        <v>64</v>
      </c>
      <c r="C29" s="55"/>
      <c r="D29" s="56"/>
    </row>
    <row r="30" spans="1:7" ht="15.75" thickBot="1">
      <c r="A30" s="96"/>
      <c r="B30" s="202" t="s">
        <v>99</v>
      </c>
      <c r="C30" s="203"/>
      <c r="D30" s="97">
        <f>SUM(D23:D29)</f>
        <v>0</v>
      </c>
    </row>
    <row r="31" spans="1:7" ht="15" thickBot="1">
      <c r="A31" s="172"/>
      <c r="B31" s="172"/>
      <c r="C31" s="172"/>
      <c r="D31" s="172"/>
    </row>
    <row r="32" spans="1:7" ht="15.75" thickBot="1">
      <c r="A32" s="183" t="s">
        <v>81</v>
      </c>
      <c r="B32" s="177"/>
      <c r="C32" s="190"/>
      <c r="D32" s="178"/>
    </row>
    <row r="33" spans="1:6" ht="15.75" thickBot="1">
      <c r="A33" s="82" t="s">
        <v>82</v>
      </c>
      <c r="B33" s="58" t="s">
        <v>83</v>
      </c>
      <c r="C33" s="59"/>
      <c r="D33" s="44" t="s">
        <v>51</v>
      </c>
    </row>
    <row r="34" spans="1:6">
      <c r="A34" s="122" t="s">
        <v>52</v>
      </c>
      <c r="B34" s="122" t="s">
        <v>87</v>
      </c>
      <c r="C34" s="122"/>
      <c r="D34" s="61">
        <f>D30/12</f>
        <v>0</v>
      </c>
      <c r="E34" s="30"/>
    </row>
    <row r="35" spans="1:6">
      <c r="A35" s="124" t="s">
        <v>54</v>
      </c>
      <c r="B35" s="124" t="s">
        <v>88</v>
      </c>
      <c r="C35" s="124"/>
      <c r="D35" s="63">
        <f>(D30/12)+(1/3*D30)/12</f>
        <v>0</v>
      </c>
      <c r="E35" s="30"/>
      <c r="F35" s="30"/>
    </row>
    <row r="36" spans="1:6" ht="15.75" thickBot="1">
      <c r="A36" s="85"/>
      <c r="B36" s="86" t="s">
        <v>34</v>
      </c>
      <c r="C36" s="85"/>
      <c r="D36" s="87">
        <f>SUM(D34:D35)</f>
        <v>0</v>
      </c>
      <c r="F36" s="30"/>
    </row>
    <row r="37" spans="1:6" ht="15.75" thickBot="1">
      <c r="A37" s="94" t="s">
        <v>90</v>
      </c>
      <c r="B37" s="89" t="s">
        <v>91</v>
      </c>
      <c r="C37" s="90"/>
      <c r="D37" s="91"/>
      <c r="F37" s="30"/>
    </row>
    <row r="38" spans="1:6">
      <c r="A38" s="65" t="s">
        <v>52</v>
      </c>
      <c r="B38" s="28" t="s">
        <v>68</v>
      </c>
      <c r="C38" s="88">
        <v>0.2</v>
      </c>
      <c r="D38" s="92">
        <f t="shared" ref="D38:D45" si="0">C38*($D$30+$D$34+$D$35)</f>
        <v>0</v>
      </c>
    </row>
    <row r="39" spans="1:6">
      <c r="A39" s="29" t="s">
        <v>54</v>
      </c>
      <c r="B39" s="124" t="s">
        <v>70</v>
      </c>
      <c r="C39" s="83">
        <v>2.5000000000000001E-2</v>
      </c>
      <c r="D39" s="92">
        <f t="shared" si="0"/>
        <v>0</v>
      </c>
    </row>
    <row r="40" spans="1:6">
      <c r="A40" s="65" t="s">
        <v>56</v>
      </c>
      <c r="B40" s="66" t="s">
        <v>84</v>
      </c>
      <c r="C40" s="84"/>
      <c r="D40" s="92">
        <f t="shared" si="0"/>
        <v>0</v>
      </c>
    </row>
    <row r="41" spans="1:6">
      <c r="A41" s="65" t="s">
        <v>58</v>
      </c>
      <c r="B41" s="66" t="s">
        <v>85</v>
      </c>
      <c r="C41" s="84">
        <v>1.4999999999999999E-2</v>
      </c>
      <c r="D41" s="92">
        <f t="shared" si="0"/>
        <v>0</v>
      </c>
    </row>
    <row r="42" spans="1:6">
      <c r="A42" s="65" t="s">
        <v>60</v>
      </c>
      <c r="B42" s="27" t="s">
        <v>86</v>
      </c>
      <c r="C42" s="84">
        <v>0.01</v>
      </c>
      <c r="D42" s="92">
        <f t="shared" si="0"/>
        <v>0</v>
      </c>
    </row>
    <row r="43" spans="1:6">
      <c r="A43" s="65" t="s">
        <v>61</v>
      </c>
      <c r="B43" s="66" t="s">
        <v>72</v>
      </c>
      <c r="C43" s="84">
        <v>6.0000000000000001E-3</v>
      </c>
      <c r="D43" s="92">
        <f t="shared" si="0"/>
        <v>0</v>
      </c>
    </row>
    <row r="44" spans="1:6">
      <c r="A44" s="65" t="s">
        <v>62</v>
      </c>
      <c r="B44" s="66" t="s">
        <v>69</v>
      </c>
      <c r="C44" s="84">
        <v>2E-3</v>
      </c>
      <c r="D44" s="92">
        <f t="shared" si="0"/>
        <v>0</v>
      </c>
    </row>
    <row r="45" spans="1:6">
      <c r="A45" s="65" t="s">
        <v>63</v>
      </c>
      <c r="B45" s="66" t="s">
        <v>71</v>
      </c>
      <c r="C45" s="84">
        <v>0.08</v>
      </c>
      <c r="D45" s="92">
        <f t="shared" si="0"/>
        <v>0</v>
      </c>
    </row>
    <row r="46" spans="1:6" ht="15.75" thickBot="1">
      <c r="A46" s="65"/>
      <c r="B46" s="64" t="s">
        <v>34</v>
      </c>
      <c r="C46" s="93">
        <f>SUM(C38:C45)</f>
        <v>0.33800000000000002</v>
      </c>
      <c r="D46" s="81">
        <f>SUM(D38:D45)</f>
        <v>0</v>
      </c>
    </row>
    <row r="47" spans="1:6" ht="15.75" thickBot="1">
      <c r="A47" s="94" t="s">
        <v>92</v>
      </c>
      <c r="B47" s="89" t="s">
        <v>93</v>
      </c>
      <c r="C47" s="90"/>
      <c r="D47" s="91"/>
    </row>
    <row r="48" spans="1:6">
      <c r="A48" s="65" t="s">
        <v>52</v>
      </c>
      <c r="B48" s="124" t="s">
        <v>65</v>
      </c>
      <c r="C48" s="67">
        <f>Guia!D17</f>
        <v>0</v>
      </c>
      <c r="D48" s="67">
        <f>IF((20.9*2*C48)-(C48*0.06)&gt;0,(20.9*2*C48)-(D23*0.06),0)</f>
        <v>0</v>
      </c>
      <c r="F48" s="30"/>
    </row>
    <row r="49" spans="1:6">
      <c r="A49" s="65" t="s">
        <v>54</v>
      </c>
      <c r="B49" s="66" t="s">
        <v>94</v>
      </c>
      <c r="C49" s="67">
        <f>Guia!D28</f>
        <v>0</v>
      </c>
      <c r="D49" s="67">
        <f>((C49*20.9)-(20.9*C49*0.2))</f>
        <v>0</v>
      </c>
      <c r="F49" s="30"/>
    </row>
    <row r="50" spans="1:6">
      <c r="A50" s="65" t="s">
        <v>56</v>
      </c>
      <c r="B50" s="66" t="s">
        <v>182</v>
      </c>
      <c r="C50" s="67">
        <f>Guia!D29</f>
        <v>0</v>
      </c>
      <c r="D50" s="67">
        <f>C50</f>
        <v>0</v>
      </c>
    </row>
    <row r="51" spans="1:6">
      <c r="A51" s="65" t="s">
        <v>58</v>
      </c>
      <c r="B51" s="66" t="s">
        <v>175</v>
      </c>
      <c r="C51" s="67">
        <f>Guia!D30</f>
        <v>0</v>
      </c>
      <c r="D51" s="67">
        <f>C51</f>
        <v>0</v>
      </c>
    </row>
    <row r="52" spans="1:6">
      <c r="A52" s="65" t="s">
        <v>60</v>
      </c>
      <c r="B52" s="66" t="s">
        <v>95</v>
      </c>
      <c r="C52" s="67"/>
      <c r="D52" s="67">
        <v>0</v>
      </c>
    </row>
    <row r="53" spans="1:6">
      <c r="A53" s="65" t="s">
        <v>61</v>
      </c>
      <c r="B53" s="66" t="s">
        <v>96</v>
      </c>
      <c r="C53" s="67"/>
      <c r="D53" s="48">
        <v>0</v>
      </c>
    </row>
    <row r="54" spans="1:6" ht="15.75" thickBot="1">
      <c r="A54" s="65"/>
      <c r="B54" s="95" t="s">
        <v>34</v>
      </c>
      <c r="C54" s="67"/>
      <c r="D54" s="81">
        <f>SUM(D48:D53)</f>
        <v>0</v>
      </c>
    </row>
    <row r="55" spans="1:6" ht="15.75" thickBot="1">
      <c r="A55" s="96"/>
      <c r="B55" s="202" t="s">
        <v>98</v>
      </c>
      <c r="C55" s="203"/>
      <c r="D55" s="97">
        <f>D36+D46+D54</f>
        <v>0</v>
      </c>
    </row>
    <row r="56" spans="1:6" ht="15" thickBot="1">
      <c r="A56" s="172"/>
      <c r="B56" s="172"/>
      <c r="C56" s="172"/>
      <c r="D56" s="172"/>
    </row>
    <row r="57" spans="1:6" ht="15.75" thickBot="1">
      <c r="A57" s="183" t="s">
        <v>100</v>
      </c>
      <c r="B57" s="177"/>
      <c r="C57" s="190"/>
      <c r="D57" s="178"/>
    </row>
    <row r="58" spans="1:6" ht="15.75" thickBot="1">
      <c r="A58" s="82">
        <v>3</v>
      </c>
      <c r="B58" s="76" t="s">
        <v>74</v>
      </c>
      <c r="C58" s="44" t="s">
        <v>67</v>
      </c>
      <c r="D58" s="44" t="s">
        <v>51</v>
      </c>
    </row>
    <row r="59" spans="1:6">
      <c r="A59" s="65" t="s">
        <v>52</v>
      </c>
      <c r="B59" s="68" t="s">
        <v>101</v>
      </c>
      <c r="C59" s="69">
        <f>1/Guia!J33</f>
        <v>2.5000000000000001E-2</v>
      </c>
      <c r="D59" s="48">
        <f>(D30/12)*C59</f>
        <v>0</v>
      </c>
    </row>
    <row r="60" spans="1:6">
      <c r="A60" s="29" t="s">
        <v>54</v>
      </c>
      <c r="B60" s="49" t="s">
        <v>102</v>
      </c>
      <c r="C60" s="103">
        <v>0.08</v>
      </c>
      <c r="D60" s="48">
        <f>D59*C60</f>
        <v>0</v>
      </c>
    </row>
    <row r="61" spans="1:6">
      <c r="A61" s="29" t="s">
        <v>56</v>
      </c>
      <c r="B61" s="49" t="s">
        <v>103</v>
      </c>
      <c r="C61" s="70"/>
      <c r="D61" s="48">
        <v>0</v>
      </c>
      <c r="F61" s="100"/>
    </row>
    <row r="62" spans="1:6">
      <c r="A62" s="74" t="s">
        <v>58</v>
      </c>
      <c r="B62" s="54" t="s">
        <v>104</v>
      </c>
      <c r="C62" s="98">
        <v>1.9400000000000001E-2</v>
      </c>
      <c r="D62" s="48">
        <f>D30*C62</f>
        <v>0</v>
      </c>
      <c r="F62" s="99"/>
    </row>
    <row r="63" spans="1:6">
      <c r="A63" s="27" t="s">
        <v>60</v>
      </c>
      <c r="B63" s="54" t="s">
        <v>105</v>
      </c>
      <c r="C63" s="98">
        <f>C46</f>
        <v>0.33800000000000002</v>
      </c>
      <c r="D63" s="48">
        <f>D62*C63</f>
        <v>0</v>
      </c>
      <c r="F63" s="99"/>
    </row>
    <row r="64" spans="1:6" ht="15" thickBot="1">
      <c r="A64" s="101" t="s">
        <v>61</v>
      </c>
      <c r="B64" s="102" t="s">
        <v>106</v>
      </c>
      <c r="C64" s="104">
        <v>0.5</v>
      </c>
      <c r="D64" s="48">
        <f>(D30+D34+D35)*50%*8%*100%</f>
        <v>0</v>
      </c>
      <c r="F64" s="100"/>
    </row>
    <row r="65" spans="1:7" ht="15.75" thickBot="1">
      <c r="A65" s="96"/>
      <c r="B65" s="202" t="s">
        <v>107</v>
      </c>
      <c r="C65" s="203"/>
      <c r="D65" s="97">
        <f>SUM(D59:D64)</f>
        <v>0</v>
      </c>
      <c r="F65" s="100"/>
      <c r="G65" s="26"/>
    </row>
    <row r="66" spans="1:7" ht="15" thickBot="1">
      <c r="A66" s="172"/>
      <c r="B66" s="172"/>
      <c r="C66" s="172"/>
      <c r="D66" s="172"/>
    </row>
    <row r="67" spans="1:7" ht="15.75" thickBot="1">
      <c r="A67" s="183" t="s">
        <v>108</v>
      </c>
      <c r="B67" s="177"/>
      <c r="C67" s="190"/>
      <c r="D67" s="178"/>
    </row>
    <row r="68" spans="1:7" ht="15.75" thickBot="1">
      <c r="A68" s="191" t="s">
        <v>109</v>
      </c>
      <c r="B68" s="206"/>
      <c r="C68" s="71"/>
      <c r="D68" s="120"/>
    </row>
    <row r="69" spans="1:7" ht="15.75" thickBot="1">
      <c r="A69" s="82" t="s">
        <v>66</v>
      </c>
      <c r="B69" s="57" t="s">
        <v>110</v>
      </c>
      <c r="C69" s="44"/>
      <c r="D69" s="44" t="s">
        <v>51</v>
      </c>
    </row>
    <row r="70" spans="1:7">
      <c r="A70" s="29" t="s">
        <v>52</v>
      </c>
      <c r="B70" s="27" t="s">
        <v>110</v>
      </c>
      <c r="C70" s="73">
        <f>98/250.8</f>
        <v>0.39074960127591707</v>
      </c>
      <c r="D70" s="48">
        <f>(D30/30/12)*C70</f>
        <v>0</v>
      </c>
    </row>
    <row r="71" spans="1:7">
      <c r="A71" s="29" t="s">
        <v>54</v>
      </c>
      <c r="B71" s="27" t="s">
        <v>111</v>
      </c>
      <c r="C71" s="73">
        <f>1/Guia!J33</f>
        <v>2.5000000000000001E-2</v>
      </c>
      <c r="D71" s="48">
        <f>(D30/12)*5*C71</f>
        <v>0</v>
      </c>
    </row>
    <row r="72" spans="1:7">
      <c r="A72" s="29" t="s">
        <v>56</v>
      </c>
      <c r="B72" s="27" t="s">
        <v>112</v>
      </c>
      <c r="C72" s="73">
        <v>1.7000000000000001E-2</v>
      </c>
      <c r="D72" s="48">
        <f>(D30/12)*15*C72</f>
        <v>0</v>
      </c>
    </row>
    <row r="73" spans="1:7">
      <c r="A73" s="29" t="s">
        <v>58</v>
      </c>
      <c r="B73" s="27" t="s">
        <v>113</v>
      </c>
      <c r="C73" s="73">
        <v>0</v>
      </c>
      <c r="D73" s="48">
        <v>0</v>
      </c>
    </row>
    <row r="74" spans="1:7" ht="15" thickBot="1">
      <c r="A74" s="74" t="s">
        <v>60</v>
      </c>
      <c r="B74" s="101" t="s">
        <v>75</v>
      </c>
      <c r="C74" s="75">
        <f>1/Guia!J33</f>
        <v>2.5000000000000001E-2</v>
      </c>
      <c r="D74" s="105">
        <f>(D30/30/12)*5*C74</f>
        <v>0</v>
      </c>
    </row>
    <row r="75" spans="1:7" ht="15.75" thickBot="1">
      <c r="A75" s="96"/>
      <c r="B75" s="202" t="s">
        <v>114</v>
      </c>
      <c r="C75" s="203">
        <f>SUM(C70:C74)</f>
        <v>0.45774960127591713</v>
      </c>
      <c r="D75" s="97">
        <f>SUM(D70:D74)</f>
        <v>0</v>
      </c>
    </row>
    <row r="76" spans="1:7" ht="15" thickBot="1">
      <c r="A76" s="172"/>
      <c r="B76" s="172"/>
      <c r="C76" s="172"/>
      <c r="D76" s="172"/>
    </row>
    <row r="77" spans="1:7" ht="15.75" thickBot="1">
      <c r="A77" s="173" t="s">
        <v>131</v>
      </c>
      <c r="B77" s="172"/>
      <c r="C77" s="71"/>
      <c r="D77" s="120"/>
    </row>
    <row r="78" spans="1:7" ht="15.75" thickBot="1">
      <c r="A78" s="82">
        <v>5</v>
      </c>
      <c r="B78" s="200" t="s">
        <v>139</v>
      </c>
      <c r="C78" s="201"/>
      <c r="D78" s="44" t="s">
        <v>51</v>
      </c>
    </row>
    <row r="79" spans="1:7">
      <c r="A79" s="65" t="s">
        <v>52</v>
      </c>
      <c r="B79" s="204" t="s">
        <v>132</v>
      </c>
      <c r="C79" s="205"/>
      <c r="D79" s="48">
        <f>UNIFORME!D6/12</f>
        <v>0</v>
      </c>
    </row>
    <row r="80" spans="1:7">
      <c r="A80" s="29" t="s">
        <v>54</v>
      </c>
      <c r="B80" s="196" t="s">
        <v>133</v>
      </c>
      <c r="C80" s="197"/>
      <c r="D80" s="77">
        <v>0</v>
      </c>
    </row>
    <row r="81" spans="1:8">
      <c r="A81" s="52" t="s">
        <v>56</v>
      </c>
      <c r="B81" s="187" t="s">
        <v>134</v>
      </c>
      <c r="C81" s="187"/>
      <c r="D81" s="77">
        <v>0</v>
      </c>
    </row>
    <row r="82" spans="1:8" ht="15" thickBot="1">
      <c r="A82" s="99" t="s">
        <v>58</v>
      </c>
      <c r="B82" s="187" t="s">
        <v>221</v>
      </c>
      <c r="C82" s="187"/>
      <c r="D82" s="107">
        <f>EPI!H13</f>
        <v>0</v>
      </c>
    </row>
    <row r="83" spans="1:8" ht="15.75" thickBot="1">
      <c r="A83" s="96" t="s">
        <v>135</v>
      </c>
      <c r="B83" s="202" t="s">
        <v>136</v>
      </c>
      <c r="C83" s="203"/>
      <c r="D83" s="97">
        <f>SUM(D79:D82)</f>
        <v>0</v>
      </c>
    </row>
    <row r="84" spans="1:8" ht="15.75" customHeight="1" thickBot="1">
      <c r="A84" s="182"/>
      <c r="B84" s="182"/>
      <c r="C84" s="182"/>
      <c r="D84" s="182"/>
    </row>
    <row r="85" spans="1:8" ht="15.75" thickBot="1">
      <c r="A85" s="191" t="s">
        <v>137</v>
      </c>
      <c r="B85" s="206"/>
      <c r="C85" s="71"/>
      <c r="D85" s="120"/>
    </row>
    <row r="86" spans="1:8" ht="15.75" thickBot="1">
      <c r="A86" s="82">
        <v>6</v>
      </c>
      <c r="B86" s="200" t="s">
        <v>138</v>
      </c>
      <c r="C86" s="209"/>
      <c r="D86" s="44" t="s">
        <v>51</v>
      </c>
      <c r="G86" s="26"/>
    </row>
    <row r="87" spans="1:8">
      <c r="A87" s="65" t="s">
        <v>52</v>
      </c>
      <c r="B87" s="68" t="s">
        <v>140</v>
      </c>
      <c r="C87" s="126"/>
      <c r="D87" s="77">
        <f>(D30+D55+D65+D75+D83)*C87</f>
        <v>0</v>
      </c>
    </row>
    <row r="88" spans="1:8">
      <c r="A88" s="29" t="s">
        <v>54</v>
      </c>
      <c r="B88" s="49" t="s">
        <v>78</v>
      </c>
      <c r="C88" s="80"/>
      <c r="D88" s="107">
        <f>(D30+D55+D65+D75+D83+D87)*C88</f>
        <v>0</v>
      </c>
    </row>
    <row r="89" spans="1:8">
      <c r="A89" s="108" t="s">
        <v>56</v>
      </c>
      <c r="B89" s="49" t="s">
        <v>146</v>
      </c>
      <c r="C89" s="109">
        <f>(D30+D55+D65+D75+D83+D87+D88)/(1-((1.65+7.6+3)/100))</f>
        <v>0</v>
      </c>
      <c r="D89" s="107"/>
      <c r="E89" s="30"/>
    </row>
    <row r="90" spans="1:8">
      <c r="A90" s="108" t="s">
        <v>142</v>
      </c>
      <c r="B90" s="49" t="s">
        <v>141</v>
      </c>
      <c r="C90" s="80">
        <f>1.65%+7.6%</f>
        <v>9.2499999999999999E-2</v>
      </c>
      <c r="D90" s="107">
        <f>C89*C90</f>
        <v>0</v>
      </c>
      <c r="E90" s="30"/>
      <c r="F90" s="30"/>
      <c r="H90" s="116"/>
    </row>
    <row r="91" spans="1:8">
      <c r="A91" s="108" t="s">
        <v>143</v>
      </c>
      <c r="B91" s="49" t="s">
        <v>144</v>
      </c>
      <c r="C91" s="80"/>
      <c r="D91" s="107"/>
    </row>
    <row r="92" spans="1:8" ht="15" thickBot="1">
      <c r="A92" s="108" t="s">
        <v>56</v>
      </c>
      <c r="B92" s="49" t="s">
        <v>145</v>
      </c>
      <c r="C92" s="103">
        <v>0.03</v>
      </c>
      <c r="D92" s="107">
        <f>C89*C92</f>
        <v>0</v>
      </c>
    </row>
    <row r="93" spans="1:8" ht="15.75" thickBot="1">
      <c r="A93" s="96" t="s">
        <v>135</v>
      </c>
      <c r="B93" s="202" t="s">
        <v>147</v>
      </c>
      <c r="C93" s="203"/>
      <c r="D93" s="97">
        <f>SUM(D87:D92)</f>
        <v>0</v>
      </c>
    </row>
    <row r="94" spans="1:8" ht="15" thickBot="1">
      <c r="A94" s="172"/>
      <c r="B94" s="172"/>
      <c r="C94" s="172"/>
      <c r="D94" s="172"/>
    </row>
    <row r="95" spans="1:8" ht="15.75" thickBot="1">
      <c r="A95" s="173" t="s">
        <v>148</v>
      </c>
      <c r="B95" s="174"/>
      <c r="C95" s="174"/>
      <c r="D95" s="175"/>
    </row>
    <row r="96" spans="1:8" ht="15.75" thickBot="1">
      <c r="A96" s="82"/>
      <c r="B96" s="200" t="s">
        <v>149</v>
      </c>
      <c r="C96" s="201"/>
      <c r="D96" s="44" t="s">
        <v>51</v>
      </c>
    </row>
    <row r="97" spans="1:4">
      <c r="A97" s="65" t="s">
        <v>52</v>
      </c>
      <c r="B97" s="78" t="s">
        <v>150</v>
      </c>
      <c r="C97" s="69"/>
      <c r="D97" s="48">
        <f>D30</f>
        <v>0</v>
      </c>
    </row>
    <row r="98" spans="1:4">
      <c r="A98" s="65" t="s">
        <v>54</v>
      </c>
      <c r="B98" s="79" t="s">
        <v>151</v>
      </c>
      <c r="C98" s="70"/>
      <c r="D98" s="48">
        <f>D55</f>
        <v>0</v>
      </c>
    </row>
    <row r="99" spans="1:4">
      <c r="A99" s="29" t="s">
        <v>56</v>
      </c>
      <c r="B99" s="79" t="s">
        <v>152</v>
      </c>
      <c r="C99" s="70"/>
      <c r="D99" s="77">
        <f>D65</f>
        <v>0</v>
      </c>
    </row>
    <row r="100" spans="1:4">
      <c r="A100" s="29" t="s">
        <v>58</v>
      </c>
      <c r="B100" s="79" t="s">
        <v>153</v>
      </c>
      <c r="C100" s="70"/>
      <c r="D100" s="77">
        <f>D75</f>
        <v>0</v>
      </c>
    </row>
    <row r="101" spans="1:4">
      <c r="A101" s="29" t="s">
        <v>60</v>
      </c>
      <c r="B101" s="79" t="s">
        <v>154</v>
      </c>
      <c r="C101" s="70"/>
      <c r="D101" s="56">
        <f>D83</f>
        <v>0</v>
      </c>
    </row>
    <row r="102" spans="1:4" ht="15">
      <c r="A102" s="29"/>
      <c r="B102" s="110" t="s">
        <v>155</v>
      </c>
      <c r="C102" s="70"/>
      <c r="D102" s="112">
        <f>SUM(D97:D101)</f>
        <v>0</v>
      </c>
    </row>
    <row r="103" spans="1:4" ht="15" thickBot="1">
      <c r="A103" s="52" t="s">
        <v>61</v>
      </c>
      <c r="B103" s="52" t="s">
        <v>156</v>
      </c>
      <c r="C103" s="52"/>
      <c r="D103" s="113">
        <f>D93</f>
        <v>0</v>
      </c>
    </row>
    <row r="104" spans="1:4" ht="15">
      <c r="A104" s="114"/>
      <c r="B104" s="207" t="s">
        <v>157</v>
      </c>
      <c r="C104" s="208"/>
      <c r="D104" s="115">
        <f>D102+D103</f>
        <v>0</v>
      </c>
    </row>
    <row r="105" spans="1:4" ht="15" thickBot="1">
      <c r="A105" s="52"/>
      <c r="B105" s="52" t="s">
        <v>158</v>
      </c>
      <c r="C105" s="52">
        <f>D12</f>
        <v>40</v>
      </c>
      <c r="D105" s="113">
        <f>D104*C105</f>
        <v>0</v>
      </c>
    </row>
    <row r="106" spans="1:4" ht="15">
      <c r="A106" s="114"/>
      <c r="B106" s="127" t="s">
        <v>159</v>
      </c>
      <c r="C106" s="128">
        <v>12</v>
      </c>
      <c r="D106" s="115">
        <f>D105*C106</f>
        <v>0</v>
      </c>
    </row>
    <row r="107" spans="1:4" ht="15" thickBot="1">
      <c r="A107" s="111"/>
      <c r="B107" s="111"/>
      <c r="C107" s="111"/>
      <c r="D107" s="47"/>
    </row>
  </sheetData>
  <mergeCells count="48">
    <mergeCell ref="B104:C104"/>
    <mergeCell ref="B80:C80"/>
    <mergeCell ref="B81:C81"/>
    <mergeCell ref="B82:C82"/>
    <mergeCell ref="B83:C83"/>
    <mergeCell ref="A84:D84"/>
    <mergeCell ref="A85:B85"/>
    <mergeCell ref="B86:C86"/>
    <mergeCell ref="B93:C93"/>
    <mergeCell ref="A94:D94"/>
    <mergeCell ref="A95:D95"/>
    <mergeCell ref="B96:C96"/>
    <mergeCell ref="B79:C79"/>
    <mergeCell ref="B55:C55"/>
    <mergeCell ref="A56:D56"/>
    <mergeCell ref="A57:D57"/>
    <mergeCell ref="B65:C65"/>
    <mergeCell ref="A66:D66"/>
    <mergeCell ref="A67:D67"/>
    <mergeCell ref="A68:B68"/>
    <mergeCell ref="B75:C75"/>
    <mergeCell ref="A76:D76"/>
    <mergeCell ref="A77:B77"/>
    <mergeCell ref="B78:C78"/>
    <mergeCell ref="A32:D32"/>
    <mergeCell ref="A14:D14"/>
    <mergeCell ref="B15:C15"/>
    <mergeCell ref="B16:C16"/>
    <mergeCell ref="B17:C17"/>
    <mergeCell ref="B18:C18"/>
    <mergeCell ref="B19:C19"/>
    <mergeCell ref="A20:D20"/>
    <mergeCell ref="A21:D21"/>
    <mergeCell ref="B22:C22"/>
    <mergeCell ref="B30:C30"/>
    <mergeCell ref="A31:D31"/>
    <mergeCell ref="A13:D13"/>
    <mergeCell ref="A1:D1"/>
    <mergeCell ref="A3:D3"/>
    <mergeCell ref="A4:C4"/>
    <mergeCell ref="A5:C5"/>
    <mergeCell ref="A6:C6"/>
    <mergeCell ref="A7:C7"/>
    <mergeCell ref="A8:D8"/>
    <mergeCell ref="A9:D9"/>
    <mergeCell ref="A10:C10"/>
    <mergeCell ref="A11:C11"/>
    <mergeCell ref="A12:C1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7"/>
  <sheetViews>
    <sheetView topLeftCell="A96" workbookViewId="0">
      <selection activeCell="A107" sqref="A1:D107"/>
    </sheetView>
  </sheetViews>
  <sheetFormatPr defaultColWidth="9.140625" defaultRowHeight="14.25"/>
  <cols>
    <col min="1" max="1" width="4.5703125" style="24" customWidth="1"/>
    <col min="2" max="2" width="66.5703125" style="24" customWidth="1"/>
    <col min="3" max="3" width="21.7109375" style="24" customWidth="1"/>
    <col min="4" max="4" width="21.85546875" style="24" bestFit="1" customWidth="1"/>
    <col min="5" max="5" width="18.140625" style="24" bestFit="1" customWidth="1"/>
    <col min="6" max="6" width="11.7109375" style="24" bestFit="1" customWidth="1"/>
    <col min="7" max="16384" width="9.140625" style="24"/>
  </cols>
  <sheetData>
    <row r="1" spans="1:4" ht="15.75" thickBot="1">
      <c r="A1" s="173" t="s">
        <v>43</v>
      </c>
      <c r="B1" s="174"/>
      <c r="C1" s="174"/>
      <c r="D1" s="175"/>
    </row>
    <row r="2" spans="1:4" ht="15" thickBot="1">
      <c r="A2" s="31"/>
      <c r="B2" s="31"/>
      <c r="C2" s="31"/>
      <c r="D2" s="31"/>
    </row>
    <row r="3" spans="1:4" ht="15.75" thickBot="1">
      <c r="A3" s="176" t="str">
        <f>[1]Guia!B6</f>
        <v>Discriminação dos Serviços (dados referentes à contratação)</v>
      </c>
      <c r="B3" s="177"/>
      <c r="C3" s="177"/>
      <c r="D3" s="178"/>
    </row>
    <row r="4" spans="1:4" ht="15" customHeight="1" thickBot="1">
      <c r="A4" s="179" t="str">
        <f>[2]Guia!B7</f>
        <v>A - Data de apresentação da proposta (dia/mês/ano)</v>
      </c>
      <c r="B4" s="180"/>
      <c r="C4" s="181"/>
      <c r="D4" s="32"/>
    </row>
    <row r="5" spans="1:4" ht="15" thickBot="1">
      <c r="A5" s="179" t="str">
        <f>[2]Guia!B8</f>
        <v>B - Município/UF</v>
      </c>
      <c r="B5" s="180"/>
      <c r="C5" s="181"/>
      <c r="D5" s="33" t="str">
        <f>[1]Guia!D8</f>
        <v>Lavras/MG</v>
      </c>
    </row>
    <row r="6" spans="1:4" ht="15" thickBot="1">
      <c r="A6" s="179" t="str">
        <f>[2]Guia!B9</f>
        <v>C - Ano Acordo, Convenção ou Sentença Normativa em Dissídio Coletivo</v>
      </c>
      <c r="B6" s="180"/>
      <c r="C6" s="181"/>
      <c r="D6" s="33">
        <v>2017</v>
      </c>
    </row>
    <row r="7" spans="1:4" ht="15" thickBot="1">
      <c r="A7" s="179" t="str">
        <f>[2]Guia!B10</f>
        <v>D - Nº de meses de execação contratual</v>
      </c>
      <c r="B7" s="180"/>
      <c r="C7" s="181"/>
      <c r="D7" s="34">
        <f>[1]Guia!D10</f>
        <v>12</v>
      </c>
    </row>
    <row r="8" spans="1:4" ht="15.75" thickBot="1">
      <c r="A8" s="182"/>
      <c r="B8" s="182"/>
      <c r="C8" s="182"/>
      <c r="D8" s="182"/>
    </row>
    <row r="9" spans="1:4" ht="15.75" thickBot="1">
      <c r="A9" s="183" t="str">
        <f>[1]Guia!B12</f>
        <v>Identificação do Serviço</v>
      </c>
      <c r="B9" s="177"/>
      <c r="C9" s="177"/>
      <c r="D9" s="178"/>
    </row>
    <row r="10" spans="1:4">
      <c r="A10" s="184" t="str">
        <f>[1]Guia!B13</f>
        <v>Tipo de Serviço</v>
      </c>
      <c r="B10" s="185"/>
      <c r="C10" s="185"/>
      <c r="D10" s="35" t="str">
        <f>[1]Guia!D13</f>
        <v>Apoio</v>
      </c>
    </row>
    <row r="11" spans="1:4">
      <c r="A11" s="186" t="str">
        <f>[1]Guia!B14</f>
        <v>Unidade de Medida</v>
      </c>
      <c r="B11" s="187"/>
      <c r="C11" s="187"/>
      <c r="D11" s="33" t="str">
        <f>[1]Guia!D14</f>
        <v>Posto</v>
      </c>
    </row>
    <row r="12" spans="1:4" ht="15" thickBot="1">
      <c r="A12" s="188" t="str">
        <f>[1]Guia!B15</f>
        <v>Quantidade total a contratar (em função da unidade de medida)</v>
      </c>
      <c r="B12" s="189"/>
      <c r="C12" s="189"/>
      <c r="D12" s="34">
        <f>Guia!J34</f>
        <v>10</v>
      </c>
    </row>
    <row r="13" spans="1:4" ht="15" thickBot="1">
      <c r="A13" s="172"/>
      <c r="B13" s="172"/>
      <c r="C13" s="172"/>
      <c r="D13" s="172"/>
    </row>
    <row r="14" spans="1:4" ht="15.75" thickBot="1">
      <c r="A14" s="191" t="s">
        <v>44</v>
      </c>
      <c r="B14" s="192"/>
      <c r="C14" s="192"/>
      <c r="D14" s="193"/>
    </row>
    <row r="15" spans="1:4">
      <c r="A15" s="36">
        <v>1</v>
      </c>
      <c r="B15" s="194" t="s">
        <v>45</v>
      </c>
      <c r="C15" s="195"/>
      <c r="D15" s="37" t="str">
        <f>Guia!C34</f>
        <v>COZINHEIRO</v>
      </c>
    </row>
    <row r="16" spans="1:4">
      <c r="A16" s="38">
        <v>2</v>
      </c>
      <c r="B16" s="196" t="s">
        <v>46</v>
      </c>
      <c r="C16" s="197"/>
      <c r="D16" s="39">
        <f>Guia!D34</f>
        <v>0</v>
      </c>
    </row>
    <row r="17" spans="1:7">
      <c r="A17" s="38">
        <v>3</v>
      </c>
      <c r="B17" s="196" t="s">
        <v>47</v>
      </c>
      <c r="C17" s="197"/>
      <c r="D17" s="40">
        <f>Guia!D20</f>
        <v>0</v>
      </c>
    </row>
    <row r="18" spans="1:7" ht="15">
      <c r="A18" s="53">
        <v>4</v>
      </c>
      <c r="B18" s="171" t="s">
        <v>119</v>
      </c>
      <c r="C18" s="171"/>
      <c r="D18" s="106" t="str">
        <f>Guia!D19</f>
        <v>44/semanais</v>
      </c>
    </row>
    <row r="19" spans="1:7" ht="15" thickBot="1">
      <c r="A19" s="41">
        <v>5</v>
      </c>
      <c r="B19" s="198" t="s">
        <v>48</v>
      </c>
      <c r="C19" s="199"/>
      <c r="D19" s="42">
        <f>Guia!D26</f>
        <v>0</v>
      </c>
    </row>
    <row r="20" spans="1:7" ht="15" thickBot="1">
      <c r="A20" s="172"/>
      <c r="B20" s="172"/>
      <c r="C20" s="172"/>
      <c r="D20" s="172"/>
    </row>
    <row r="21" spans="1:7" ht="15.75" thickBot="1">
      <c r="A21" s="173" t="s">
        <v>49</v>
      </c>
      <c r="B21" s="174"/>
      <c r="C21" s="174"/>
      <c r="D21" s="175"/>
    </row>
    <row r="22" spans="1:7" ht="15.75" thickBot="1">
      <c r="A22" s="43">
        <v>1</v>
      </c>
      <c r="B22" s="200" t="s">
        <v>50</v>
      </c>
      <c r="C22" s="201"/>
      <c r="D22" s="44" t="s">
        <v>51</v>
      </c>
    </row>
    <row r="23" spans="1:7">
      <c r="A23" s="45" t="s">
        <v>52</v>
      </c>
      <c r="B23" s="46" t="s">
        <v>53</v>
      </c>
      <c r="C23" s="47"/>
      <c r="D23" s="48">
        <f>D16</f>
        <v>0</v>
      </c>
    </row>
    <row r="24" spans="1:7">
      <c r="A24" s="38" t="s">
        <v>54</v>
      </c>
      <c r="B24" s="49" t="s">
        <v>55</v>
      </c>
      <c r="C24" s="50">
        <f>IF(Guia!E34="S",0.3,0)</f>
        <v>0</v>
      </c>
      <c r="D24" s="51">
        <f>D23*C24</f>
        <v>0</v>
      </c>
    </row>
    <row r="25" spans="1:7">
      <c r="A25" s="38" t="s">
        <v>56</v>
      </c>
      <c r="B25" s="49" t="s">
        <v>57</v>
      </c>
      <c r="C25" s="50">
        <f>IF(Guia!F34="S",0.2,0)</f>
        <v>0.2</v>
      </c>
      <c r="D25" s="48">
        <f>C25*Guia!D18</f>
        <v>0</v>
      </c>
    </row>
    <row r="26" spans="1:7">
      <c r="A26" s="38" t="s">
        <v>58</v>
      </c>
      <c r="B26" s="49" t="s">
        <v>59</v>
      </c>
      <c r="C26" s="52"/>
      <c r="D26" s="48">
        <f>(D23+D24+D25)*(1/8)*C26</f>
        <v>0</v>
      </c>
    </row>
    <row r="27" spans="1:7">
      <c r="A27" s="38" t="s">
        <v>60</v>
      </c>
      <c r="B27" s="49" t="s">
        <v>79</v>
      </c>
      <c r="C27" s="52"/>
      <c r="D27" s="48">
        <f>IF(C26&gt;0,((D23+D24+D25)*(0.14/8)*(1.2)),0)</f>
        <v>0</v>
      </c>
    </row>
    <row r="28" spans="1:7">
      <c r="A28" s="38" t="s">
        <v>61</v>
      </c>
      <c r="B28" s="79" t="s">
        <v>80</v>
      </c>
      <c r="C28" s="52"/>
      <c r="D28" s="48">
        <v>0</v>
      </c>
      <c r="G28" s="25"/>
    </row>
    <row r="29" spans="1:7" ht="15" thickBot="1">
      <c r="A29" s="53" t="s">
        <v>62</v>
      </c>
      <c r="B29" s="54" t="s">
        <v>64</v>
      </c>
      <c r="C29" s="55"/>
      <c r="D29" s="56"/>
    </row>
    <row r="30" spans="1:7" ht="15.75" thickBot="1">
      <c r="A30" s="96"/>
      <c r="B30" s="202" t="s">
        <v>99</v>
      </c>
      <c r="C30" s="203"/>
      <c r="D30" s="97">
        <f>SUM(D23:D29)</f>
        <v>0</v>
      </c>
    </row>
    <row r="31" spans="1:7" ht="15" thickBot="1">
      <c r="A31" s="172"/>
      <c r="B31" s="172"/>
      <c r="C31" s="172"/>
      <c r="D31" s="172"/>
    </row>
    <row r="32" spans="1:7" ht="15.75" thickBot="1">
      <c r="A32" s="183" t="s">
        <v>81</v>
      </c>
      <c r="B32" s="177"/>
      <c r="C32" s="190"/>
      <c r="D32" s="178"/>
    </row>
    <row r="33" spans="1:6" ht="15.75" thickBot="1">
      <c r="A33" s="43" t="s">
        <v>82</v>
      </c>
      <c r="B33" s="58" t="s">
        <v>83</v>
      </c>
      <c r="C33" s="59"/>
      <c r="D33" s="44" t="s">
        <v>51</v>
      </c>
    </row>
    <row r="34" spans="1:6">
      <c r="A34" s="60" t="s">
        <v>52</v>
      </c>
      <c r="B34" s="60" t="s">
        <v>87</v>
      </c>
      <c r="C34" s="60"/>
      <c r="D34" s="61">
        <f>D30/12</f>
        <v>0</v>
      </c>
      <c r="E34" s="30"/>
    </row>
    <row r="35" spans="1:6">
      <c r="A35" s="62" t="s">
        <v>54</v>
      </c>
      <c r="B35" s="62" t="s">
        <v>88</v>
      </c>
      <c r="C35" s="62"/>
      <c r="D35" s="63">
        <f>(D30/12)+(1/3*D30)/12</f>
        <v>0</v>
      </c>
      <c r="E35" s="30"/>
      <c r="F35" s="30"/>
    </row>
    <row r="36" spans="1:6" ht="15.75" thickBot="1">
      <c r="A36" s="85"/>
      <c r="B36" s="86" t="s">
        <v>34</v>
      </c>
      <c r="C36" s="85"/>
      <c r="D36" s="87">
        <f>SUM(D34:D35)</f>
        <v>0</v>
      </c>
      <c r="F36" s="30"/>
    </row>
    <row r="37" spans="1:6" ht="15.75" thickBot="1">
      <c r="A37" s="94" t="s">
        <v>90</v>
      </c>
      <c r="B37" s="89" t="s">
        <v>91</v>
      </c>
      <c r="C37" s="90"/>
      <c r="D37" s="91"/>
      <c r="F37" s="30"/>
    </row>
    <row r="38" spans="1:6">
      <c r="A38" s="65" t="s">
        <v>52</v>
      </c>
      <c r="B38" s="28" t="s">
        <v>68</v>
      </c>
      <c r="C38" s="88">
        <v>0.2</v>
      </c>
      <c r="D38" s="92">
        <f>C38*($D$30+$D$34+$D$35)</f>
        <v>0</v>
      </c>
    </row>
    <row r="39" spans="1:6">
      <c r="A39" s="29" t="s">
        <v>54</v>
      </c>
      <c r="B39" s="62" t="s">
        <v>70</v>
      </c>
      <c r="C39" s="83">
        <v>2.5000000000000001E-2</v>
      </c>
      <c r="D39" s="92">
        <f>C39*($D$30+$D$34+$D$35)</f>
        <v>0</v>
      </c>
    </row>
    <row r="40" spans="1:6">
      <c r="A40" s="65" t="s">
        <v>56</v>
      </c>
      <c r="B40" s="66" t="s">
        <v>84</v>
      </c>
      <c r="C40" s="84"/>
      <c r="D40" s="92">
        <f>C40*($D$30+$D$34+$D$35)</f>
        <v>0</v>
      </c>
    </row>
    <row r="41" spans="1:6">
      <c r="A41" s="65" t="s">
        <v>58</v>
      </c>
      <c r="B41" s="66" t="s">
        <v>85</v>
      </c>
      <c r="C41" s="84">
        <v>1.4999999999999999E-2</v>
      </c>
      <c r="D41" s="92">
        <f t="shared" ref="D41:D45" si="0">C41*($D$30+$D$34+$D$35)</f>
        <v>0</v>
      </c>
    </row>
    <row r="42" spans="1:6">
      <c r="A42" s="65" t="s">
        <v>60</v>
      </c>
      <c r="B42" s="27" t="s">
        <v>86</v>
      </c>
      <c r="C42" s="84">
        <v>0.01</v>
      </c>
      <c r="D42" s="92">
        <f t="shared" si="0"/>
        <v>0</v>
      </c>
    </row>
    <row r="43" spans="1:6">
      <c r="A43" s="65" t="s">
        <v>61</v>
      </c>
      <c r="B43" s="66" t="s">
        <v>72</v>
      </c>
      <c r="C43" s="84">
        <v>6.0000000000000001E-3</v>
      </c>
      <c r="D43" s="92">
        <f t="shared" si="0"/>
        <v>0</v>
      </c>
    </row>
    <row r="44" spans="1:6">
      <c r="A44" s="65" t="s">
        <v>62</v>
      </c>
      <c r="B44" s="66" t="s">
        <v>69</v>
      </c>
      <c r="C44" s="84">
        <v>2E-3</v>
      </c>
      <c r="D44" s="92">
        <f t="shared" si="0"/>
        <v>0</v>
      </c>
    </row>
    <row r="45" spans="1:6">
      <c r="A45" s="65" t="s">
        <v>63</v>
      </c>
      <c r="B45" s="66" t="s">
        <v>71</v>
      </c>
      <c r="C45" s="84">
        <v>0.08</v>
      </c>
      <c r="D45" s="92">
        <f t="shared" si="0"/>
        <v>0</v>
      </c>
    </row>
    <row r="46" spans="1:6" ht="15.75" thickBot="1">
      <c r="A46" s="65"/>
      <c r="B46" s="64" t="s">
        <v>34</v>
      </c>
      <c r="C46" s="93">
        <f>SUM(C38:C45)</f>
        <v>0.33800000000000002</v>
      </c>
      <c r="D46" s="81">
        <f>SUM(D38:D45)</f>
        <v>0</v>
      </c>
    </row>
    <row r="47" spans="1:6" ht="15.75" thickBot="1">
      <c r="A47" s="94" t="s">
        <v>92</v>
      </c>
      <c r="B47" s="89" t="s">
        <v>93</v>
      </c>
      <c r="C47" s="90"/>
      <c r="D47" s="91"/>
    </row>
    <row r="48" spans="1:6">
      <c r="A48" s="65" t="s">
        <v>52</v>
      </c>
      <c r="B48" s="62" t="s">
        <v>65</v>
      </c>
      <c r="C48" s="67">
        <f>Guia!D17</f>
        <v>0</v>
      </c>
      <c r="D48" s="92">
        <f>IF((20.9*2*C48)-(C48*0.06)&gt;0,(20.9*2*C48)-(D23*0.06),0)</f>
        <v>0</v>
      </c>
      <c r="F48" s="30"/>
    </row>
    <row r="49" spans="1:6">
      <c r="A49" s="65" t="s">
        <v>54</v>
      </c>
      <c r="B49" s="66" t="s">
        <v>94</v>
      </c>
      <c r="C49" s="67">
        <f>Guia!D28</f>
        <v>0</v>
      </c>
      <c r="D49" s="92">
        <f>((C49*20.9)-(20.9*C49*0.2))</f>
        <v>0</v>
      </c>
      <c r="F49" s="30"/>
    </row>
    <row r="50" spans="1:6">
      <c r="A50" s="65" t="s">
        <v>56</v>
      </c>
      <c r="B50" s="66" t="s">
        <v>182</v>
      </c>
      <c r="C50" s="67">
        <f>Guia!D29</f>
        <v>0</v>
      </c>
      <c r="D50" s="92">
        <f>C50</f>
        <v>0</v>
      </c>
    </row>
    <row r="51" spans="1:6">
      <c r="A51" s="65" t="s">
        <v>58</v>
      </c>
      <c r="B51" s="66" t="s">
        <v>175</v>
      </c>
      <c r="C51" s="67">
        <f>Guia!D30</f>
        <v>0</v>
      </c>
      <c r="D51" s="92">
        <f>C51</f>
        <v>0</v>
      </c>
    </row>
    <row r="52" spans="1:6">
      <c r="A52" s="65" t="s">
        <v>60</v>
      </c>
      <c r="B52" s="66" t="s">
        <v>95</v>
      </c>
      <c r="C52" s="67"/>
      <c r="D52" s="92">
        <v>0</v>
      </c>
    </row>
    <row r="53" spans="1:6">
      <c r="A53" s="65" t="s">
        <v>61</v>
      </c>
      <c r="B53" s="66" t="s">
        <v>96</v>
      </c>
      <c r="C53" s="67"/>
      <c r="D53" s="92">
        <v>0</v>
      </c>
    </row>
    <row r="54" spans="1:6" ht="15.75" thickBot="1">
      <c r="A54" s="65"/>
      <c r="B54" s="95" t="s">
        <v>34</v>
      </c>
      <c r="C54" s="67"/>
      <c r="D54" s="81">
        <f>SUM(D48:D53)</f>
        <v>0</v>
      </c>
    </row>
    <row r="55" spans="1:6" ht="15.75" thickBot="1">
      <c r="A55" s="96"/>
      <c r="B55" s="202" t="s">
        <v>98</v>
      </c>
      <c r="C55" s="203"/>
      <c r="D55" s="97">
        <f>D36+D46+D54</f>
        <v>0</v>
      </c>
    </row>
    <row r="56" spans="1:6" ht="15" thickBot="1">
      <c r="A56" s="172"/>
      <c r="B56" s="172"/>
      <c r="C56" s="172"/>
      <c r="D56" s="172"/>
    </row>
    <row r="57" spans="1:6" ht="15.75" thickBot="1">
      <c r="A57" s="183" t="s">
        <v>100</v>
      </c>
      <c r="B57" s="177"/>
      <c r="C57" s="190"/>
      <c r="D57" s="178"/>
    </row>
    <row r="58" spans="1:6" ht="15.75" thickBot="1">
      <c r="A58" s="43">
        <v>3</v>
      </c>
      <c r="B58" s="76" t="s">
        <v>74</v>
      </c>
      <c r="C58" s="44" t="s">
        <v>67</v>
      </c>
      <c r="D58" s="44" t="s">
        <v>51</v>
      </c>
    </row>
    <row r="59" spans="1:6">
      <c r="A59" s="65" t="s">
        <v>52</v>
      </c>
      <c r="B59" s="68" t="s">
        <v>101</v>
      </c>
      <c r="C59" s="69">
        <f>1/Guia!J34</f>
        <v>0.1</v>
      </c>
      <c r="D59" s="48">
        <f>(D30/12)*C59</f>
        <v>0</v>
      </c>
    </row>
    <row r="60" spans="1:6">
      <c r="A60" s="29" t="s">
        <v>54</v>
      </c>
      <c r="B60" s="49" t="s">
        <v>102</v>
      </c>
      <c r="C60" s="103">
        <v>0.08</v>
      </c>
      <c r="D60" s="48">
        <f>D59*C60</f>
        <v>0</v>
      </c>
    </row>
    <row r="61" spans="1:6">
      <c r="A61" s="29" t="s">
        <v>56</v>
      </c>
      <c r="B61" s="49" t="s">
        <v>103</v>
      </c>
      <c r="C61" s="70"/>
      <c r="D61" s="48">
        <v>0</v>
      </c>
      <c r="F61" s="100"/>
    </row>
    <row r="62" spans="1:6">
      <c r="A62" s="74" t="s">
        <v>58</v>
      </c>
      <c r="B62" s="54" t="s">
        <v>104</v>
      </c>
      <c r="C62" s="98">
        <v>1.9400000000000001E-2</v>
      </c>
      <c r="D62" s="48">
        <f>D30*C62</f>
        <v>0</v>
      </c>
      <c r="F62" s="99"/>
    </row>
    <row r="63" spans="1:6">
      <c r="A63" s="27" t="s">
        <v>60</v>
      </c>
      <c r="B63" s="54" t="s">
        <v>105</v>
      </c>
      <c r="C63" s="98">
        <f>C46</f>
        <v>0.33800000000000002</v>
      </c>
      <c r="D63" s="48">
        <f>D62*C63</f>
        <v>0</v>
      </c>
      <c r="F63" s="99"/>
    </row>
    <row r="64" spans="1:6" ht="15" thickBot="1">
      <c r="A64" s="101" t="s">
        <v>61</v>
      </c>
      <c r="B64" s="102" t="s">
        <v>106</v>
      </c>
      <c r="C64" s="104">
        <v>0.5</v>
      </c>
      <c r="D64" s="48">
        <f>(D30+D34+D35)*50%*8%*100%</f>
        <v>0</v>
      </c>
      <c r="F64" s="100"/>
    </row>
    <row r="65" spans="1:7" ht="15.75" thickBot="1">
      <c r="A65" s="96"/>
      <c r="B65" s="202" t="s">
        <v>107</v>
      </c>
      <c r="C65" s="203"/>
      <c r="D65" s="97">
        <f>SUM(D59:D64)</f>
        <v>0</v>
      </c>
      <c r="F65" s="100"/>
      <c r="G65" s="26"/>
    </row>
    <row r="66" spans="1:7" ht="15" thickBot="1">
      <c r="A66" s="172"/>
      <c r="B66" s="172"/>
      <c r="C66" s="172"/>
      <c r="D66" s="172"/>
    </row>
    <row r="67" spans="1:7" ht="15.75" thickBot="1">
      <c r="A67" s="183" t="s">
        <v>108</v>
      </c>
      <c r="B67" s="177"/>
      <c r="C67" s="190"/>
      <c r="D67" s="178"/>
    </row>
    <row r="68" spans="1:7" ht="15.75" thickBot="1">
      <c r="A68" s="191" t="s">
        <v>109</v>
      </c>
      <c r="B68" s="206"/>
      <c r="C68" s="71"/>
      <c r="D68" s="72"/>
    </row>
    <row r="69" spans="1:7" ht="15.75" thickBot="1">
      <c r="A69" s="43" t="s">
        <v>66</v>
      </c>
      <c r="B69" s="57" t="s">
        <v>110</v>
      </c>
      <c r="C69" s="44"/>
      <c r="D69" s="44" t="s">
        <v>51</v>
      </c>
    </row>
    <row r="70" spans="1:7">
      <c r="A70" s="29" t="s">
        <v>52</v>
      </c>
      <c r="B70" s="27" t="s">
        <v>110</v>
      </c>
      <c r="C70" s="73">
        <f>98/250.8</f>
        <v>0.39074960127591707</v>
      </c>
      <c r="D70" s="48">
        <f>(D30/30/12)*C70</f>
        <v>0</v>
      </c>
    </row>
    <row r="71" spans="1:7">
      <c r="A71" s="29" t="s">
        <v>54</v>
      </c>
      <c r="B71" s="27" t="s">
        <v>111</v>
      </c>
      <c r="C71" s="73">
        <f>0/Guia!J34</f>
        <v>0</v>
      </c>
      <c r="D71" s="48">
        <f>(D30/12)*5*C71</f>
        <v>0</v>
      </c>
    </row>
    <row r="72" spans="1:7">
      <c r="A72" s="29" t="s">
        <v>56</v>
      </c>
      <c r="B72" s="27" t="s">
        <v>112</v>
      </c>
      <c r="C72" s="73">
        <v>1.7000000000000001E-2</v>
      </c>
      <c r="D72" s="48">
        <f>(D30/12)*15*C72</f>
        <v>0</v>
      </c>
    </row>
    <row r="73" spans="1:7">
      <c r="A73" s="29" t="s">
        <v>58</v>
      </c>
      <c r="B73" s="27" t="s">
        <v>113</v>
      </c>
      <c r="C73" s="73">
        <v>0</v>
      </c>
      <c r="D73" s="130">
        <v>0</v>
      </c>
    </row>
    <row r="74" spans="1:7" ht="15" thickBot="1">
      <c r="A74" s="74" t="s">
        <v>60</v>
      </c>
      <c r="B74" s="101" t="s">
        <v>75</v>
      </c>
      <c r="C74" s="75">
        <f>1/Guia!J34</f>
        <v>0.1</v>
      </c>
      <c r="D74" s="105">
        <f>(D30/30/12)*5*C74</f>
        <v>0</v>
      </c>
    </row>
    <row r="75" spans="1:7" ht="15.75" thickBot="1">
      <c r="A75" s="96"/>
      <c r="B75" s="202" t="s">
        <v>114</v>
      </c>
      <c r="C75" s="203">
        <f>SUM(C70:C74)</f>
        <v>0.50774960127591706</v>
      </c>
      <c r="D75" s="97">
        <f>SUM(D70:D74)</f>
        <v>0</v>
      </c>
    </row>
    <row r="76" spans="1:7" ht="15" thickBot="1">
      <c r="A76" s="172"/>
      <c r="B76" s="172"/>
      <c r="C76" s="172"/>
      <c r="D76" s="172"/>
    </row>
    <row r="77" spans="1:7" ht="15.75" thickBot="1">
      <c r="A77" s="173" t="s">
        <v>131</v>
      </c>
      <c r="B77" s="172"/>
      <c r="C77" s="71"/>
      <c r="D77" s="72"/>
    </row>
    <row r="78" spans="1:7" ht="15.75" thickBot="1">
      <c r="A78" s="43">
        <v>5</v>
      </c>
      <c r="B78" s="200" t="s">
        <v>139</v>
      </c>
      <c r="C78" s="201"/>
      <c r="D78" s="44" t="s">
        <v>51</v>
      </c>
    </row>
    <row r="79" spans="1:7">
      <c r="A79" s="65" t="s">
        <v>52</v>
      </c>
      <c r="B79" s="204" t="s">
        <v>132</v>
      </c>
      <c r="C79" s="205"/>
      <c r="D79" s="48">
        <f>UNIFORME!D13/12</f>
        <v>0</v>
      </c>
    </row>
    <row r="80" spans="1:7">
      <c r="A80" s="29" t="s">
        <v>54</v>
      </c>
      <c r="B80" s="196" t="s">
        <v>133</v>
      </c>
      <c r="C80" s="197"/>
      <c r="D80" s="77">
        <v>0</v>
      </c>
    </row>
    <row r="81" spans="1:8">
      <c r="A81" s="52" t="s">
        <v>56</v>
      </c>
      <c r="B81" s="187" t="s">
        <v>134</v>
      </c>
      <c r="C81" s="187"/>
      <c r="D81" s="77">
        <v>0</v>
      </c>
    </row>
    <row r="82" spans="1:8" ht="15" thickBot="1">
      <c r="A82" s="99" t="s">
        <v>58</v>
      </c>
      <c r="B82" s="187" t="s">
        <v>221</v>
      </c>
      <c r="C82" s="187"/>
      <c r="D82" s="77">
        <f>EPI!H24</f>
        <v>0</v>
      </c>
    </row>
    <row r="83" spans="1:8" ht="15.75" thickBot="1">
      <c r="A83" s="96" t="s">
        <v>135</v>
      </c>
      <c r="B83" s="202" t="s">
        <v>136</v>
      </c>
      <c r="C83" s="203"/>
      <c r="D83" s="97">
        <f>SUM(D79:D82)</f>
        <v>0</v>
      </c>
    </row>
    <row r="84" spans="1:8" ht="15.75" customHeight="1" thickBot="1">
      <c r="A84" s="182"/>
      <c r="B84" s="182"/>
      <c r="C84" s="182"/>
      <c r="D84" s="182"/>
    </row>
    <row r="85" spans="1:8" ht="15.75" thickBot="1">
      <c r="A85" s="191" t="s">
        <v>137</v>
      </c>
      <c r="B85" s="206"/>
      <c r="C85" s="71"/>
      <c r="D85" s="72"/>
    </row>
    <row r="86" spans="1:8" ht="15.75" thickBot="1">
      <c r="A86" s="43">
        <v>6</v>
      </c>
      <c r="B86" s="200" t="s">
        <v>138</v>
      </c>
      <c r="C86" s="209"/>
      <c r="D86" s="44" t="s">
        <v>51</v>
      </c>
      <c r="G86" s="26"/>
    </row>
    <row r="87" spans="1:8">
      <c r="A87" s="65" t="s">
        <v>52</v>
      </c>
      <c r="B87" s="68" t="s">
        <v>140</v>
      </c>
      <c r="C87" s="126"/>
      <c r="D87" s="77">
        <f>(D30+D55+D65+D75+D83)*C87</f>
        <v>0</v>
      </c>
    </row>
    <row r="88" spans="1:8">
      <c r="A88" s="29" t="s">
        <v>54</v>
      </c>
      <c r="B88" s="49" t="s">
        <v>78</v>
      </c>
      <c r="C88" s="80"/>
      <c r="D88" s="107">
        <f>(D30+D55+D65+D75+D83+D87)*C88</f>
        <v>0</v>
      </c>
    </row>
    <row r="89" spans="1:8">
      <c r="A89" s="108" t="s">
        <v>56</v>
      </c>
      <c r="B89" s="49" t="s">
        <v>146</v>
      </c>
      <c r="C89" s="109">
        <f>(D30+D55+D65+D75+D83+D87+D88)/(1-((1.65+7.6+3)/100))</f>
        <v>0</v>
      </c>
      <c r="D89" s="107"/>
      <c r="E89" s="30"/>
    </row>
    <row r="90" spans="1:8">
      <c r="A90" s="108" t="s">
        <v>142</v>
      </c>
      <c r="B90" s="49" t="s">
        <v>141</v>
      </c>
      <c r="C90" s="80">
        <f>1.65%+7.6%</f>
        <v>9.2499999999999999E-2</v>
      </c>
      <c r="D90" s="107">
        <f>C89*C90</f>
        <v>0</v>
      </c>
      <c r="E90" s="30"/>
      <c r="F90" s="30"/>
      <c r="H90" s="116"/>
    </row>
    <row r="91" spans="1:8">
      <c r="A91" s="108" t="s">
        <v>143</v>
      </c>
      <c r="B91" s="49" t="s">
        <v>144</v>
      </c>
      <c r="C91" s="80"/>
      <c r="D91" s="107"/>
    </row>
    <row r="92" spans="1:8" ht="15" thickBot="1">
      <c r="A92" s="108" t="s">
        <v>56</v>
      </c>
      <c r="B92" s="49" t="s">
        <v>145</v>
      </c>
      <c r="C92" s="103">
        <v>0.03</v>
      </c>
      <c r="D92" s="107">
        <f>C89*C92</f>
        <v>0</v>
      </c>
    </row>
    <row r="93" spans="1:8" ht="15.75" thickBot="1">
      <c r="A93" s="96" t="s">
        <v>135</v>
      </c>
      <c r="B93" s="202" t="s">
        <v>147</v>
      </c>
      <c r="C93" s="203"/>
      <c r="D93" s="97">
        <f>SUM(D87:D92)</f>
        <v>0</v>
      </c>
    </row>
    <row r="94" spans="1:8" ht="15" thickBot="1">
      <c r="A94" s="172"/>
      <c r="B94" s="172"/>
      <c r="C94" s="172"/>
      <c r="D94" s="172"/>
    </row>
    <row r="95" spans="1:8" ht="15.75" thickBot="1">
      <c r="A95" s="173" t="s">
        <v>148</v>
      </c>
      <c r="B95" s="174"/>
      <c r="C95" s="174"/>
      <c r="D95" s="175"/>
    </row>
    <row r="96" spans="1:8" ht="15.75" thickBot="1">
      <c r="A96" s="82"/>
      <c r="B96" s="200" t="s">
        <v>149</v>
      </c>
      <c r="C96" s="201"/>
      <c r="D96" s="44" t="s">
        <v>51</v>
      </c>
    </row>
    <row r="97" spans="1:4">
      <c r="A97" s="65" t="s">
        <v>52</v>
      </c>
      <c r="B97" s="78" t="s">
        <v>150</v>
      </c>
      <c r="C97" s="69"/>
      <c r="D97" s="48">
        <f>D30</f>
        <v>0</v>
      </c>
    </row>
    <row r="98" spans="1:4">
      <c r="A98" s="65" t="s">
        <v>54</v>
      </c>
      <c r="B98" s="79" t="s">
        <v>151</v>
      </c>
      <c r="C98" s="70"/>
      <c r="D98" s="48">
        <f>D55</f>
        <v>0</v>
      </c>
    </row>
    <row r="99" spans="1:4">
      <c r="A99" s="29" t="s">
        <v>56</v>
      </c>
      <c r="B99" s="79" t="s">
        <v>152</v>
      </c>
      <c r="C99" s="70"/>
      <c r="D99" s="77">
        <f>D65</f>
        <v>0</v>
      </c>
    </row>
    <row r="100" spans="1:4">
      <c r="A100" s="29" t="s">
        <v>58</v>
      </c>
      <c r="B100" s="79" t="s">
        <v>153</v>
      </c>
      <c r="C100" s="70"/>
      <c r="D100" s="77">
        <f>D75</f>
        <v>0</v>
      </c>
    </row>
    <row r="101" spans="1:4">
      <c r="A101" s="29" t="s">
        <v>60</v>
      </c>
      <c r="B101" s="79" t="s">
        <v>154</v>
      </c>
      <c r="C101" s="70"/>
      <c r="D101" s="56">
        <f>D83</f>
        <v>0</v>
      </c>
    </row>
    <row r="102" spans="1:4" ht="15">
      <c r="A102" s="29"/>
      <c r="B102" s="110" t="s">
        <v>155</v>
      </c>
      <c r="C102" s="70"/>
      <c r="D102" s="112">
        <f>SUM(D97:D101)</f>
        <v>0</v>
      </c>
    </row>
    <row r="103" spans="1:4" ht="15" thickBot="1">
      <c r="A103" s="52" t="s">
        <v>61</v>
      </c>
      <c r="B103" s="52" t="s">
        <v>156</v>
      </c>
      <c r="C103" s="52"/>
      <c r="D103" s="113">
        <f>D93</f>
        <v>0</v>
      </c>
    </row>
    <row r="104" spans="1:4" ht="15">
      <c r="A104" s="114"/>
      <c r="B104" s="207" t="s">
        <v>157</v>
      </c>
      <c r="C104" s="208"/>
      <c r="D104" s="115">
        <f>D102+D103</f>
        <v>0</v>
      </c>
    </row>
    <row r="105" spans="1:4" ht="15" thickBot="1">
      <c r="A105" s="52"/>
      <c r="B105" s="52" t="s">
        <v>158</v>
      </c>
      <c r="C105" s="52">
        <f>D12</f>
        <v>10</v>
      </c>
      <c r="D105" s="113">
        <f>D104*C105</f>
        <v>0</v>
      </c>
    </row>
    <row r="106" spans="1:4" ht="15">
      <c r="A106" s="114"/>
      <c r="B106" s="127" t="s">
        <v>159</v>
      </c>
      <c r="C106" s="128">
        <v>12</v>
      </c>
      <c r="D106" s="115">
        <f>D105*C106</f>
        <v>0</v>
      </c>
    </row>
    <row r="107" spans="1:4" ht="15" thickBot="1">
      <c r="A107" s="111"/>
      <c r="B107" s="111"/>
      <c r="C107" s="111"/>
      <c r="D107" s="47"/>
    </row>
  </sheetData>
  <mergeCells count="48">
    <mergeCell ref="A13:D13"/>
    <mergeCell ref="A1:D1"/>
    <mergeCell ref="A3:D3"/>
    <mergeCell ref="A4:C4"/>
    <mergeCell ref="A5:C5"/>
    <mergeCell ref="A6:C6"/>
    <mergeCell ref="A7:C7"/>
    <mergeCell ref="A8:D8"/>
    <mergeCell ref="A9:D9"/>
    <mergeCell ref="A10:C10"/>
    <mergeCell ref="A11:C11"/>
    <mergeCell ref="A12:C12"/>
    <mergeCell ref="B55:C55"/>
    <mergeCell ref="A14:D14"/>
    <mergeCell ref="B15:C15"/>
    <mergeCell ref="B16:C16"/>
    <mergeCell ref="B17:C17"/>
    <mergeCell ref="B19:C19"/>
    <mergeCell ref="A20:D20"/>
    <mergeCell ref="A21:D21"/>
    <mergeCell ref="B22:C22"/>
    <mergeCell ref="B30:C30"/>
    <mergeCell ref="A31:D31"/>
    <mergeCell ref="A32:D32"/>
    <mergeCell ref="B18:C18"/>
    <mergeCell ref="A56:D56"/>
    <mergeCell ref="A57:D57"/>
    <mergeCell ref="B65:C65"/>
    <mergeCell ref="A66:D66"/>
    <mergeCell ref="A67:D67"/>
    <mergeCell ref="A94:D94"/>
    <mergeCell ref="B96:C96"/>
    <mergeCell ref="B93:C93"/>
    <mergeCell ref="A95:D95"/>
    <mergeCell ref="B104:C104"/>
    <mergeCell ref="B86:C86"/>
    <mergeCell ref="A68:B68"/>
    <mergeCell ref="A76:D76"/>
    <mergeCell ref="A77:B77"/>
    <mergeCell ref="B78:C78"/>
    <mergeCell ref="B79:C79"/>
    <mergeCell ref="B80:C80"/>
    <mergeCell ref="B75:C75"/>
    <mergeCell ref="B81:C81"/>
    <mergeCell ref="B83:C83"/>
    <mergeCell ref="B82:C82"/>
    <mergeCell ref="A84:D84"/>
    <mergeCell ref="A85:B8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3"/>
  <sheetViews>
    <sheetView workbookViewId="0">
      <selection activeCell="B3" sqref="B3"/>
    </sheetView>
  </sheetViews>
  <sheetFormatPr defaultColWidth="9.140625" defaultRowHeight="14.25"/>
  <cols>
    <col min="1" max="1" width="46.85546875" style="24" customWidth="1"/>
    <col min="2" max="2" width="33.140625" style="24" customWidth="1"/>
    <col min="3" max="3" width="9.5703125" style="24" bestFit="1" customWidth="1"/>
    <col min="4" max="4" width="11.42578125" style="24" bestFit="1" customWidth="1"/>
    <col min="5" max="16384" width="9.140625" style="24"/>
  </cols>
  <sheetData>
    <row r="1" spans="1:4" ht="15.75" thickBot="1">
      <c r="A1" s="135" t="s">
        <v>188</v>
      </c>
      <c r="B1" s="136" t="s">
        <v>189</v>
      </c>
      <c r="C1" s="137" t="s">
        <v>199</v>
      </c>
      <c r="D1" s="137" t="s">
        <v>200</v>
      </c>
    </row>
    <row r="2" spans="1:4">
      <c r="A2" s="132" t="s">
        <v>190</v>
      </c>
      <c r="B2" s="132" t="s">
        <v>191</v>
      </c>
      <c r="C2" s="27"/>
      <c r="D2" s="27"/>
    </row>
    <row r="3" spans="1:4" ht="42.75">
      <c r="A3" s="133" t="s">
        <v>192</v>
      </c>
      <c r="B3" s="134">
        <v>6</v>
      </c>
      <c r="C3" s="27"/>
      <c r="D3" s="141">
        <f>B3*C3</f>
        <v>0</v>
      </c>
    </row>
    <row r="4" spans="1:4" ht="28.5">
      <c r="A4" s="133" t="s">
        <v>193</v>
      </c>
      <c r="B4" s="134">
        <v>4</v>
      </c>
      <c r="C4" s="141"/>
      <c r="D4" s="141">
        <f t="shared" ref="D4:D5" si="0">B4*C4</f>
        <v>0</v>
      </c>
    </row>
    <row r="5" spans="1:4" ht="28.5">
      <c r="A5" s="133" t="s">
        <v>194</v>
      </c>
      <c r="B5" s="134">
        <v>2</v>
      </c>
      <c r="C5" s="101"/>
      <c r="D5" s="142">
        <f t="shared" si="0"/>
        <v>0</v>
      </c>
    </row>
    <row r="6" spans="1:4" ht="15">
      <c r="C6" s="143" t="s">
        <v>34</v>
      </c>
      <c r="D6" s="144">
        <f>SUM(D3:D5)</f>
        <v>0</v>
      </c>
    </row>
    <row r="7" spans="1:4" ht="15" thickBot="1"/>
    <row r="8" spans="1:4" ht="15.75" thickBot="1">
      <c r="A8" s="135" t="s">
        <v>188</v>
      </c>
      <c r="B8" s="138" t="s">
        <v>195</v>
      </c>
      <c r="C8" s="137" t="s">
        <v>199</v>
      </c>
      <c r="D8" s="137" t="s">
        <v>200</v>
      </c>
    </row>
    <row r="9" spans="1:4">
      <c r="A9" s="132" t="s">
        <v>190</v>
      </c>
      <c r="B9" s="139" t="s">
        <v>191</v>
      </c>
      <c r="C9" s="27"/>
      <c r="D9" s="27"/>
    </row>
    <row r="10" spans="1:4" ht="42.75">
      <c r="A10" s="133" t="s">
        <v>196</v>
      </c>
      <c r="B10" s="140">
        <v>6</v>
      </c>
      <c r="C10" s="27"/>
      <c r="D10" s="141">
        <f>B10*C10</f>
        <v>0</v>
      </c>
    </row>
    <row r="11" spans="1:4" ht="28.5">
      <c r="A11" s="133" t="s">
        <v>197</v>
      </c>
      <c r="B11" s="140">
        <v>4</v>
      </c>
      <c r="C11" s="141"/>
      <c r="D11" s="141">
        <f t="shared" ref="D11:D12" si="1">B11*C11</f>
        <v>0</v>
      </c>
    </row>
    <row r="12" spans="1:4" ht="42.75">
      <c r="A12" s="133" t="s">
        <v>198</v>
      </c>
      <c r="B12" s="140">
        <v>2</v>
      </c>
      <c r="C12" s="101"/>
      <c r="D12" s="142">
        <f t="shared" si="1"/>
        <v>0</v>
      </c>
    </row>
    <row r="13" spans="1:4" ht="15">
      <c r="C13" s="143" t="s">
        <v>34</v>
      </c>
      <c r="D13" s="144">
        <f>SUM(D10:D12)</f>
        <v>0</v>
      </c>
    </row>
  </sheetData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6"/>
  <sheetViews>
    <sheetView topLeftCell="A4" workbookViewId="0">
      <selection sqref="A1:H26"/>
    </sheetView>
  </sheetViews>
  <sheetFormatPr defaultRowHeight="15"/>
  <cols>
    <col min="1" max="1" width="42.5703125" bestFit="1" customWidth="1"/>
    <col min="2" max="2" width="6.28515625" bestFit="1" customWidth="1"/>
    <col min="3" max="3" width="8" customWidth="1"/>
    <col min="4" max="4" width="11.85546875" customWidth="1"/>
    <col min="5" max="5" width="7.7109375" bestFit="1" customWidth="1"/>
    <col min="6" max="6" width="7.140625" customWidth="1"/>
    <col min="7" max="7" width="12.42578125" customWidth="1"/>
    <col min="8" max="8" width="8" customWidth="1"/>
  </cols>
  <sheetData>
    <row r="1" spans="1:8">
      <c r="A1" s="211" t="s">
        <v>201</v>
      </c>
      <c r="B1" s="211"/>
      <c r="C1" s="211"/>
      <c r="D1" s="211"/>
      <c r="E1" s="211"/>
      <c r="F1" s="211"/>
      <c r="G1" s="211"/>
      <c r="H1" s="211"/>
    </row>
    <row r="2" spans="1:8">
      <c r="A2" s="145"/>
      <c r="B2" s="145"/>
      <c r="C2" s="145"/>
      <c r="D2" s="145"/>
      <c r="E2" s="145"/>
      <c r="F2" s="145"/>
      <c r="G2" s="145"/>
      <c r="H2" s="145"/>
    </row>
    <row r="3" spans="1:8">
      <c r="A3" s="212" t="s">
        <v>202</v>
      </c>
      <c r="B3" s="212"/>
      <c r="C3" s="212"/>
      <c r="D3" s="212"/>
      <c r="E3" s="212"/>
      <c r="F3" s="212"/>
      <c r="G3" s="212"/>
      <c r="H3" s="212"/>
    </row>
    <row r="4" spans="1:8" ht="38.25">
      <c r="A4" s="146" t="s">
        <v>203</v>
      </c>
      <c r="B4" s="146" t="s">
        <v>204</v>
      </c>
      <c r="C4" s="146" t="s">
        <v>205</v>
      </c>
      <c r="D4" s="147" t="s">
        <v>225</v>
      </c>
      <c r="E4" s="147" t="s">
        <v>206</v>
      </c>
      <c r="F4" s="147" t="s">
        <v>207</v>
      </c>
      <c r="G4" s="147" t="s">
        <v>208</v>
      </c>
      <c r="H4" s="147" t="s">
        <v>209</v>
      </c>
    </row>
    <row r="5" spans="1:8" ht="18">
      <c r="A5" s="148" t="s">
        <v>210</v>
      </c>
      <c r="B5" s="149"/>
      <c r="C5" s="149"/>
      <c r="D5" s="150">
        <v>6</v>
      </c>
      <c r="E5" s="151"/>
      <c r="F5" s="152">
        <f t="shared" ref="F5:F12" si="0">D5*E5</f>
        <v>0</v>
      </c>
      <c r="G5" s="150">
        <v>12</v>
      </c>
      <c r="H5" s="152">
        <f t="shared" ref="H5:H12" si="1">F5/G5</f>
        <v>0</v>
      </c>
    </row>
    <row r="6" spans="1:8" ht="18">
      <c r="A6" s="148" t="s">
        <v>211</v>
      </c>
      <c r="B6" s="149"/>
      <c r="C6" s="149"/>
      <c r="D6" s="150">
        <v>2</v>
      </c>
      <c r="E6" s="151"/>
      <c r="F6" s="152">
        <f t="shared" si="0"/>
        <v>0</v>
      </c>
      <c r="G6" s="150">
        <v>12</v>
      </c>
      <c r="H6" s="152">
        <f t="shared" si="1"/>
        <v>0</v>
      </c>
    </row>
    <row r="7" spans="1:8" ht="18">
      <c r="A7" s="148" t="s">
        <v>212</v>
      </c>
      <c r="B7" s="149"/>
      <c r="C7" s="149" t="s">
        <v>135</v>
      </c>
      <c r="D7" s="150">
        <v>1</v>
      </c>
      <c r="E7" s="151"/>
      <c r="F7" s="152">
        <f t="shared" si="0"/>
        <v>0</v>
      </c>
      <c r="G7" s="150">
        <v>12</v>
      </c>
      <c r="H7" s="152">
        <f t="shared" si="1"/>
        <v>0</v>
      </c>
    </row>
    <row r="8" spans="1:8" ht="18">
      <c r="A8" s="148" t="s">
        <v>213</v>
      </c>
      <c r="B8" s="149"/>
      <c r="C8" s="149"/>
      <c r="D8" s="150">
        <v>10</v>
      </c>
      <c r="E8" s="151"/>
      <c r="F8" s="152">
        <f t="shared" si="0"/>
        <v>0</v>
      </c>
      <c r="G8" s="150">
        <v>12</v>
      </c>
      <c r="H8" s="152">
        <f t="shared" si="1"/>
        <v>0</v>
      </c>
    </row>
    <row r="9" spans="1:8" ht="18">
      <c r="A9" s="148" t="s">
        <v>214</v>
      </c>
      <c r="B9" s="149"/>
      <c r="C9" s="149"/>
      <c r="D9" s="150">
        <v>2</v>
      </c>
      <c r="E9" s="151"/>
      <c r="F9" s="152">
        <f t="shared" si="0"/>
        <v>0</v>
      </c>
      <c r="G9" s="150">
        <v>12</v>
      </c>
      <c r="H9" s="152">
        <f t="shared" si="1"/>
        <v>0</v>
      </c>
    </row>
    <row r="10" spans="1:8" ht="18">
      <c r="A10" s="148" t="s">
        <v>215</v>
      </c>
      <c r="B10" s="149"/>
      <c r="C10" s="149"/>
      <c r="D10" s="150">
        <v>4</v>
      </c>
      <c r="E10" s="151"/>
      <c r="F10" s="152">
        <f t="shared" si="0"/>
        <v>0</v>
      </c>
      <c r="G10" s="150">
        <v>12</v>
      </c>
      <c r="H10" s="152">
        <f t="shared" si="1"/>
        <v>0</v>
      </c>
    </row>
    <row r="11" spans="1:8" ht="18">
      <c r="A11" s="148" t="s">
        <v>216</v>
      </c>
      <c r="B11" s="149"/>
      <c r="C11" s="149"/>
      <c r="D11" s="150">
        <v>96</v>
      </c>
      <c r="E11" s="151"/>
      <c r="F11" s="152">
        <f t="shared" si="0"/>
        <v>0</v>
      </c>
      <c r="G11" s="150">
        <v>12</v>
      </c>
      <c r="H11" s="152">
        <f t="shared" si="1"/>
        <v>0</v>
      </c>
    </row>
    <row r="12" spans="1:8" ht="18">
      <c r="A12" s="148" t="s">
        <v>217</v>
      </c>
      <c r="B12" s="149"/>
      <c r="C12" s="149"/>
      <c r="D12" s="150">
        <v>24</v>
      </c>
      <c r="E12" s="151"/>
      <c r="F12" s="152">
        <f t="shared" si="0"/>
        <v>0</v>
      </c>
      <c r="G12" s="150">
        <v>12</v>
      </c>
      <c r="H12" s="152">
        <f t="shared" si="1"/>
        <v>0</v>
      </c>
    </row>
    <row r="13" spans="1:8">
      <c r="A13" s="153"/>
      <c r="B13" s="154"/>
      <c r="C13" s="154"/>
      <c r="D13" s="154"/>
      <c r="E13" s="213"/>
      <c r="F13" s="213"/>
      <c r="G13" s="214"/>
      <c r="H13" s="155">
        <f>SUM(H5:H12)</f>
        <v>0</v>
      </c>
    </row>
    <row r="15" spans="1:8">
      <c r="A15" s="212" t="s">
        <v>218</v>
      </c>
      <c r="B15" s="212"/>
      <c r="C15" s="212"/>
      <c r="D15" s="212"/>
      <c r="E15" s="212"/>
      <c r="F15" s="212"/>
      <c r="G15" s="212"/>
      <c r="H15" s="212"/>
    </row>
    <row r="16" spans="1:8" ht="38.25">
      <c r="A16" s="146" t="s">
        <v>203</v>
      </c>
      <c r="B16" s="146" t="s">
        <v>204</v>
      </c>
      <c r="C16" s="146" t="s">
        <v>205</v>
      </c>
      <c r="D16" s="147" t="s">
        <v>225</v>
      </c>
      <c r="E16" s="147" t="s">
        <v>206</v>
      </c>
      <c r="F16" s="147" t="s">
        <v>207</v>
      </c>
      <c r="G16" s="147" t="s">
        <v>208</v>
      </c>
      <c r="H16" s="147" t="s">
        <v>209</v>
      </c>
    </row>
    <row r="17" spans="1:8" ht="18">
      <c r="A17" s="148" t="s">
        <v>210</v>
      </c>
      <c r="B17" s="149"/>
      <c r="C17" s="149"/>
      <c r="D17" s="150">
        <v>6</v>
      </c>
      <c r="E17" s="151"/>
      <c r="F17" s="152">
        <f t="shared" ref="F17:F23" si="2">D17*E17</f>
        <v>0</v>
      </c>
      <c r="G17" s="150">
        <v>12</v>
      </c>
      <c r="H17" s="152">
        <f>F17/G17</f>
        <v>0</v>
      </c>
    </row>
    <row r="18" spans="1:8" ht="18">
      <c r="A18" s="148" t="s">
        <v>211</v>
      </c>
      <c r="B18" s="149"/>
      <c r="C18" s="149"/>
      <c r="D18" s="150">
        <v>2</v>
      </c>
      <c r="E18" s="151"/>
      <c r="F18" s="152">
        <f t="shared" si="2"/>
        <v>0</v>
      </c>
      <c r="G18" s="150">
        <v>12</v>
      </c>
      <c r="H18" s="152">
        <f t="shared" ref="H18:H21" si="3">F18/G18</f>
        <v>0</v>
      </c>
    </row>
    <row r="19" spans="1:8" ht="18">
      <c r="A19" s="148" t="s">
        <v>213</v>
      </c>
      <c r="B19" s="149"/>
      <c r="C19" s="149"/>
      <c r="D19" s="150">
        <v>10</v>
      </c>
      <c r="E19" s="151"/>
      <c r="F19" s="152">
        <f t="shared" si="2"/>
        <v>0</v>
      </c>
      <c r="G19" s="150">
        <v>12</v>
      </c>
      <c r="H19" s="152">
        <f t="shared" si="3"/>
        <v>0</v>
      </c>
    </row>
    <row r="20" spans="1:8" ht="18">
      <c r="A20" s="148" t="s">
        <v>219</v>
      </c>
      <c r="B20" s="149"/>
      <c r="C20" s="149"/>
      <c r="D20" s="150">
        <v>2</v>
      </c>
      <c r="E20" s="151"/>
      <c r="F20" s="152">
        <f t="shared" si="2"/>
        <v>0</v>
      </c>
      <c r="G20" s="150">
        <v>12</v>
      </c>
      <c r="H20" s="152">
        <f t="shared" si="3"/>
        <v>0</v>
      </c>
    </row>
    <row r="21" spans="1:8" ht="18">
      <c r="A21" s="148" t="s">
        <v>214</v>
      </c>
      <c r="B21" s="149"/>
      <c r="C21" s="149"/>
      <c r="D21" s="150">
        <v>2</v>
      </c>
      <c r="E21" s="151"/>
      <c r="F21" s="152">
        <f t="shared" si="2"/>
        <v>0</v>
      </c>
      <c r="G21" s="150">
        <v>12</v>
      </c>
      <c r="H21" s="152">
        <f t="shared" si="3"/>
        <v>0</v>
      </c>
    </row>
    <row r="22" spans="1:8" ht="18">
      <c r="A22" s="148" t="s">
        <v>215</v>
      </c>
      <c r="B22" s="149"/>
      <c r="C22" s="149"/>
      <c r="D22" s="150">
        <v>4</v>
      </c>
      <c r="E22" s="151"/>
      <c r="F22" s="152">
        <f t="shared" si="2"/>
        <v>0</v>
      </c>
      <c r="G22" s="150">
        <v>12</v>
      </c>
      <c r="H22" s="152">
        <f>F22/G22</f>
        <v>0</v>
      </c>
    </row>
    <row r="23" spans="1:8" ht="18">
      <c r="A23" s="148" t="s">
        <v>216</v>
      </c>
      <c r="B23" s="149"/>
      <c r="C23" s="149"/>
      <c r="D23" s="150">
        <v>96</v>
      </c>
      <c r="E23" s="151"/>
      <c r="F23" s="152">
        <f t="shared" si="2"/>
        <v>0</v>
      </c>
      <c r="G23" s="150">
        <v>12</v>
      </c>
      <c r="H23" s="152">
        <f>F23/G23</f>
        <v>0</v>
      </c>
    </row>
    <row r="24" spans="1:8">
      <c r="A24" s="153"/>
      <c r="B24" s="154"/>
      <c r="C24" s="154"/>
      <c r="D24" s="154"/>
      <c r="E24" s="213"/>
      <c r="F24" s="213"/>
      <c r="G24" s="214"/>
      <c r="H24" s="155">
        <f>SUM(H17:H23)</f>
        <v>0</v>
      </c>
    </row>
    <row r="26" spans="1:8">
      <c r="A26" s="210" t="s">
        <v>220</v>
      </c>
      <c r="B26" s="210"/>
      <c r="C26" s="210"/>
      <c r="D26" s="210"/>
      <c r="E26" s="210"/>
      <c r="F26" s="210"/>
      <c r="G26" s="210"/>
      <c r="H26" s="210"/>
    </row>
  </sheetData>
  <mergeCells count="6">
    <mergeCell ref="A26:H26"/>
    <mergeCell ref="A1:H1"/>
    <mergeCell ref="A3:H3"/>
    <mergeCell ref="E13:G13"/>
    <mergeCell ref="A15:H15"/>
    <mergeCell ref="E24:G2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D27"/>
  <sheetViews>
    <sheetView tabSelected="1" workbookViewId="0">
      <selection activeCell="B2" sqref="B2:D27"/>
    </sheetView>
  </sheetViews>
  <sheetFormatPr defaultRowHeight="15"/>
  <cols>
    <col min="1" max="1" width="1.28515625" customWidth="1"/>
    <col min="2" max="2" width="7.140625" bestFit="1" customWidth="1"/>
    <col min="3" max="3" width="41.42578125" style="129" customWidth="1"/>
    <col min="4" max="4" width="87.28515625" style="129" customWidth="1"/>
  </cols>
  <sheetData>
    <row r="1" spans="2:4" ht="15.75" thickBot="1"/>
    <row r="2" spans="2:4" ht="15.75" thickBot="1">
      <c r="B2" s="228" t="s">
        <v>117</v>
      </c>
      <c r="C2" s="229" t="s">
        <v>37</v>
      </c>
      <c r="D2" s="230" t="s">
        <v>41</v>
      </c>
    </row>
    <row r="3" spans="2:4">
      <c r="B3" s="231"/>
      <c r="C3" s="232" t="s">
        <v>40</v>
      </c>
      <c r="D3" s="233"/>
    </row>
    <row r="4" spans="2:4" ht="28.5">
      <c r="B4" s="231"/>
      <c r="C4" s="234" t="s">
        <v>38</v>
      </c>
      <c r="D4" s="235" t="s">
        <v>180</v>
      </c>
    </row>
    <row r="5" spans="2:4" ht="42.75">
      <c r="B5" s="231"/>
      <c r="C5" s="234" t="s">
        <v>39</v>
      </c>
      <c r="D5" s="235" t="s">
        <v>181</v>
      </c>
    </row>
    <row r="6" spans="2:4">
      <c r="B6" s="231"/>
      <c r="C6" s="234" t="s">
        <v>119</v>
      </c>
      <c r="D6" s="235" t="s">
        <v>167</v>
      </c>
    </row>
    <row r="7" spans="2:4">
      <c r="B7" s="231"/>
      <c r="C7" s="234" t="s">
        <v>115</v>
      </c>
      <c r="D7" s="236"/>
    </row>
    <row r="8" spans="2:4">
      <c r="B8" s="231"/>
      <c r="C8" s="234" t="s">
        <v>186</v>
      </c>
      <c r="D8" s="236"/>
    </row>
    <row r="9" spans="2:4" ht="28.5">
      <c r="B9" s="231" t="s">
        <v>160</v>
      </c>
      <c r="C9" s="234" t="s">
        <v>88</v>
      </c>
      <c r="D9" s="235" t="s">
        <v>179</v>
      </c>
    </row>
    <row r="10" spans="2:4">
      <c r="B10" s="231" t="s">
        <v>125</v>
      </c>
      <c r="C10" s="234" t="s">
        <v>89</v>
      </c>
      <c r="D10" s="235"/>
    </row>
    <row r="11" spans="2:4">
      <c r="B11" s="231" t="s">
        <v>126</v>
      </c>
      <c r="C11" s="234" t="s">
        <v>118</v>
      </c>
      <c r="D11" s="235"/>
    </row>
    <row r="12" spans="2:4">
      <c r="B12" s="231" t="s">
        <v>122</v>
      </c>
      <c r="C12" s="234" t="s">
        <v>42</v>
      </c>
      <c r="D12" s="235"/>
    </row>
    <row r="13" spans="2:4">
      <c r="B13" s="231" t="s">
        <v>183</v>
      </c>
      <c r="C13" s="234" t="s">
        <v>182</v>
      </c>
      <c r="D13" s="235"/>
    </row>
    <row r="14" spans="2:4" ht="16.5" customHeight="1">
      <c r="B14" s="231" t="s">
        <v>123</v>
      </c>
      <c r="C14" s="234" t="s">
        <v>184</v>
      </c>
      <c r="D14" s="235"/>
    </row>
    <row r="15" spans="2:4">
      <c r="B15" s="231" t="s">
        <v>124</v>
      </c>
      <c r="C15" s="234" t="s">
        <v>95</v>
      </c>
      <c r="D15" s="236"/>
    </row>
    <row r="16" spans="2:4">
      <c r="B16" s="231" t="s">
        <v>127</v>
      </c>
      <c r="C16" s="234" t="s">
        <v>97</v>
      </c>
      <c r="D16" s="236"/>
    </row>
    <row r="17" spans="2:4">
      <c r="B17" s="231" t="s">
        <v>128</v>
      </c>
      <c r="C17" s="234" t="s">
        <v>101</v>
      </c>
      <c r="D17" s="235"/>
    </row>
    <row r="18" spans="2:4" ht="42.75">
      <c r="B18" s="231" t="s">
        <v>161</v>
      </c>
      <c r="C18" s="234" t="s">
        <v>103</v>
      </c>
      <c r="D18" s="235" t="s">
        <v>185</v>
      </c>
    </row>
    <row r="19" spans="2:4">
      <c r="B19" s="231" t="s">
        <v>168</v>
      </c>
      <c r="C19" s="234" t="s">
        <v>76</v>
      </c>
      <c r="D19" s="235"/>
    </row>
    <row r="20" spans="2:4">
      <c r="B20" s="231" t="s">
        <v>116</v>
      </c>
      <c r="C20" s="234" t="s">
        <v>120</v>
      </c>
      <c r="D20" s="235"/>
    </row>
    <row r="21" spans="2:4">
      <c r="B21" s="231" t="s">
        <v>121</v>
      </c>
      <c r="C21" s="234" t="s">
        <v>112</v>
      </c>
      <c r="D21" s="235"/>
    </row>
    <row r="22" spans="2:4">
      <c r="B22" s="231" t="s">
        <v>129</v>
      </c>
      <c r="C22" s="234" t="s">
        <v>73</v>
      </c>
      <c r="D22" s="235"/>
    </row>
    <row r="23" spans="2:4">
      <c r="B23" s="231" t="s">
        <v>130</v>
      </c>
      <c r="C23" s="234" t="s">
        <v>75</v>
      </c>
      <c r="D23" s="235"/>
    </row>
    <row r="24" spans="2:4">
      <c r="B24" s="231" t="s">
        <v>222</v>
      </c>
      <c r="C24" s="234" t="s">
        <v>223</v>
      </c>
      <c r="D24" s="235"/>
    </row>
    <row r="25" spans="2:4">
      <c r="B25" s="231" t="s">
        <v>162</v>
      </c>
      <c r="C25" s="234" t="s">
        <v>140</v>
      </c>
      <c r="D25" s="236"/>
    </row>
    <row r="26" spans="2:4">
      <c r="B26" s="231" t="s">
        <v>163</v>
      </c>
      <c r="C26" s="237" t="s">
        <v>78</v>
      </c>
      <c r="D26" s="236"/>
    </row>
    <row r="27" spans="2:4" ht="29.25" thickBot="1">
      <c r="B27" s="238" t="s">
        <v>164</v>
      </c>
      <c r="C27" s="239" t="s">
        <v>77</v>
      </c>
      <c r="D27" s="240" t="s">
        <v>176</v>
      </c>
    </row>
  </sheetData>
  <sortState ref="B9:D26">
    <sortCondition ref="B9"/>
  </sortState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Guia</vt:lpstr>
      <vt:lpstr>AUXILIAR COZINHA</vt:lpstr>
      <vt:lpstr>COZINHEIRO</vt:lpstr>
      <vt:lpstr>UNIFORME</vt:lpstr>
      <vt:lpstr>EPI</vt:lpstr>
      <vt:lpstr>Memória de Cálculo</vt:lpstr>
      <vt:lpstr>'AUXILIAR COZINHA'!Area_de_impressao</vt:lpstr>
      <vt:lpstr>COZINHEIRO!Area_de_impressao</vt:lpstr>
      <vt:lpstr>EPI!Area_de_impressao</vt:lpstr>
      <vt:lpstr>Guia!Area_de_impressao</vt:lpstr>
      <vt:lpstr>'Memória de Cálculo'!Area_de_impressao</vt:lpstr>
      <vt:lpstr>UNIFORME!Area_de_impressao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ASPG-PROPLAG</dc:creator>
  <cp:lastModifiedBy>Pedro</cp:lastModifiedBy>
  <cp:lastPrinted>2018-04-19T13:02:06Z</cp:lastPrinted>
  <dcterms:created xsi:type="dcterms:W3CDTF">2017-08-22T10:23:12Z</dcterms:created>
  <dcterms:modified xsi:type="dcterms:W3CDTF">2018-04-19T13:09:01Z</dcterms:modified>
</cp:coreProperties>
</file>